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.stasyshyna/Documents/Калькулятор/"/>
    </mc:Choice>
  </mc:AlternateContent>
  <xr:revisionPtr revIDLastSave="0" documentId="13_ncr:1_{06EEC739-54C5-2848-AE5E-9D8A52D9CB5A}" xr6:coauthVersionLast="47" xr6:coauthVersionMax="47" xr10:uidLastSave="{00000000-0000-0000-0000-000000000000}"/>
  <workbookProtection workbookAlgorithmName="SHA-512" workbookHashValue="HABkE3Du8FxazalFpzTNw45E4OEevGvg6ApiLywekLse6O7L+jKBBWOZMIpIxXV36aSGaeUS0kN0tsH/kQWLEg==" workbookSaltValue="DmvPIk4ayjIx81Tx50sndw==" workbookSpinCount="100000" lockStructure="1"/>
  <bookViews>
    <workbookView xWindow="0" yWindow="0" windowWidth="28800" windowHeight="18000" xr2:uid="{0E186608-404C-B945-8123-FBB8A1D36F77}"/>
  </bookViews>
  <sheets>
    <sheet name="Калькулятор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K72" i="1" l="1"/>
  <c r="I76" i="1" s="1"/>
  <c r="I75" i="1"/>
  <c r="I43" i="1"/>
  <c r="K10" i="1"/>
  <c r="I14" i="1" s="1"/>
  <c r="I13" i="1"/>
  <c r="P72" i="1"/>
  <c r="P40" i="1"/>
  <c r="K40" i="1" s="1"/>
  <c r="I44" i="1" s="1"/>
  <c r="G58" i="1"/>
  <c r="I73" i="1" l="1"/>
  <c r="I80" i="1" s="1"/>
  <c r="I74" i="1"/>
  <c r="J90" i="1" s="1"/>
  <c r="I11" i="1"/>
  <c r="I18" i="1" s="1"/>
  <c r="I12" i="1"/>
  <c r="I41" i="1"/>
  <c r="I42" i="1"/>
  <c r="G89" i="1"/>
  <c r="G90" i="1"/>
  <c r="I39" i="1"/>
  <c r="G57" i="1"/>
  <c r="J89" i="1" l="1"/>
  <c r="J57" i="1"/>
  <c r="J58" i="1"/>
  <c r="I71" i="1"/>
  <c r="I67" i="1"/>
  <c r="I6" i="1"/>
  <c r="I19" i="1" s="1"/>
  <c r="I35" i="1"/>
  <c r="I49" i="1" s="1"/>
  <c r="F90" i="1"/>
  <c r="D90" i="1"/>
  <c r="F89" i="1"/>
  <c r="D89" i="1"/>
  <c r="F88" i="1"/>
  <c r="E88" i="1"/>
  <c r="E90" i="1" l="1"/>
  <c r="E89" i="1"/>
  <c r="C88" i="1"/>
  <c r="I81" i="1"/>
  <c r="C89" i="1" s="1"/>
  <c r="T90" i="1"/>
  <c r="F58" i="1"/>
  <c r="D58" i="1"/>
  <c r="F57" i="1"/>
  <c r="D57" i="1"/>
  <c r="F56" i="1"/>
  <c r="E56" i="1"/>
  <c r="C56" i="1"/>
  <c r="F28" i="1"/>
  <c r="F27" i="1"/>
  <c r="F26" i="1"/>
  <c r="D28" i="1"/>
  <c r="D27" i="1"/>
  <c r="I77" i="1" l="1"/>
  <c r="S90" i="1" s="1"/>
  <c r="C57" i="1"/>
  <c r="E26" i="1"/>
  <c r="C26" i="1"/>
  <c r="E28" i="1" l="1"/>
  <c r="E27" i="1"/>
  <c r="E58" i="1"/>
  <c r="E57" i="1"/>
  <c r="I45" i="1" s="1"/>
  <c r="S58" i="1" s="1"/>
  <c r="T58" i="1"/>
  <c r="T28" i="1"/>
  <c r="C27" i="1"/>
  <c r="I15" i="1" l="1"/>
  <c r="S28" i="1" s="1"/>
  <c r="J27" i="1"/>
  <c r="I9" i="1"/>
  <c r="J28" i="1"/>
  <c r="G28" i="1"/>
  <c r="G27" i="1"/>
</calcChain>
</file>

<file path=xl/sharedStrings.xml><?xml version="1.0" encoding="utf-8"?>
<sst xmlns="http://schemas.openxmlformats.org/spreadsheetml/2006/main" count="165" uniqueCount="53">
  <si>
    <t xml:space="preserve">Дата отримання кредиту </t>
  </si>
  <si>
    <t>Сума кредиту, грн</t>
  </si>
  <si>
    <t>Процентна ставка, % в день</t>
  </si>
  <si>
    <t>Загальна вартість кредиту, грн</t>
  </si>
  <si>
    <t>Реальна річна процентна ставка, %</t>
  </si>
  <si>
    <t>Дата повернення кредиту</t>
  </si>
  <si>
    <t>№ з/п</t>
  </si>
  <si>
    <t>Дата видачі кредиту/
дата платежу</t>
  </si>
  <si>
    <t>Кількість днів у розрахунковому періоді</t>
  </si>
  <si>
    <t>Види платежів за кредитом</t>
  </si>
  <si>
    <t>сума кредиту за договором/
погашення суми кредиту</t>
  </si>
  <si>
    <t>проценти за користування кредитом</t>
  </si>
  <si>
    <t>платежі за супровідні послуги</t>
  </si>
  <si>
    <t>кредитодавця</t>
  </si>
  <si>
    <t>третіх осіб</t>
  </si>
  <si>
    <t>за обслуговування
кредитної заборгованості</t>
  </si>
  <si>
    <t>комісія за надання кредиту</t>
  </si>
  <si>
    <t>інші послуги кредитодавця</t>
  </si>
  <si>
    <t>кредитного посередника (за наявності)</t>
  </si>
  <si>
    <t>комісійний збір</t>
  </si>
  <si>
    <t>інша плата за послуги
кредитного посередника</t>
  </si>
  <si>
    <t>за розрахунково-касове
обслуговування</t>
  </si>
  <si>
    <t>послуги нотаріуса</t>
  </si>
  <si>
    <t>послуги оцінювача</t>
  </si>
  <si>
    <t>послуги страховика</t>
  </si>
  <si>
    <t>нші послуги третіх осіб</t>
  </si>
  <si>
    <t>Усього</t>
  </si>
  <si>
    <t>X</t>
  </si>
  <si>
    <t>КАЛЬКУЛЯТОР ПОСЛУГИ СПОЖИВЧОГО КРЕДИТУ (БЕЗ ЗАСТАВИ)</t>
  </si>
  <si>
    <t>КАЛЬКУЛЯТОР ПОСЛУГИ З НАДАННЯ МІКРОКРЕДИТУ</t>
  </si>
  <si>
    <t>1 платіж в кінці строку</t>
  </si>
  <si>
    <t>Періодичність платежів</t>
  </si>
  <si>
    <t>Загальна кількість платежів</t>
  </si>
  <si>
    <t>Строк користування кредитом, дні</t>
  </si>
  <si>
    <t>податкові платежі та збори згідно вимог законодавства України</t>
  </si>
  <si>
    <t>Сума платежу за розрахунковий період, грн</t>
  </si>
  <si>
    <t>Чиста сума кредиту (№1 з/п) / сума платежу за розрахунковий період (№2 з/п), грн</t>
  </si>
  <si>
    <t xml:space="preserve">        Введіть строк кредитування: від 5 днів до 30 днів</t>
  </si>
  <si>
    <r>
      <rPr>
        <b/>
        <sz val="12"/>
        <color theme="1"/>
        <rFont val="Arial"/>
        <family val="2"/>
      </rPr>
      <t>Застереження:</t>
    </r>
    <r>
      <rPr>
        <sz val="12"/>
        <color theme="1"/>
        <rFont val="Arial"/>
        <family val="2"/>
      </rPr>
      <t xml:space="preserve"> наведені обчислення реальної річної процентної ставки та орієнтовної загальної вартості кредиту для споживача є репрезентативними та базуються на обраних споживачем умовах кредитування, викладених вище, і на припущенні, що договір про споживчий кредит залишатиметься дійсним протягом погодженого строку, а кредитодавець і споживач виконають свої обов’язки на умовах та у строки, визначені в договорі. Реальна річна процентна ставка обчислена відповідно до правил, затверджених постановою Правління Національного банку України 11.02.2021 № 16 та на основі припущення, що процентна ставка та інші платежі за послуги кредитодавця залишатимуться незмінними та застосовуватимуться протягом строку дії договору про споживчий кредит.</t>
    </r>
  </si>
  <si>
    <t xml:space="preserve">        Введіть дату отримання кредиту</t>
  </si>
  <si>
    <t xml:space="preserve">        Введіть строк кредитування: від 5 днів до 20 днів</t>
  </si>
  <si>
    <t xml:space="preserve">        Введіть суму кредиту: від 1 000,00 грн до 8 000,00 грн</t>
  </si>
  <si>
    <t>Розмір знижки (за наявності), %</t>
  </si>
  <si>
    <t xml:space="preserve">        Введіть відсоток знижки: від 1% до 99,99%</t>
  </si>
  <si>
    <t>Комісія за надання позики, %</t>
  </si>
  <si>
    <t>Комісія за надання позики, грн</t>
  </si>
  <si>
    <t>Проценти за користування кредитом, грн</t>
  </si>
  <si>
    <t>Загальні витрати, грн</t>
  </si>
  <si>
    <t>ДЛЯ ПОСТІЙНИХ КЛІЄНТІВ - КРЕДИТ СУМОЮ ВІД 1 000 ДО 8 000 ГРН НА СТРОК ВІД 5 ДО 30 ДНІВ</t>
  </si>
  <si>
    <t>ДЛЯ ПЕРШОГО КРЕДИТУ СУМОЮ ВІД 100 ДО 6 000 ГРН НА СТРОК ВІД 5 ДО 20 ДНІВ ПІД ВІДСОТКОВУ СТАВКУ 1,00%</t>
  </si>
  <si>
    <t xml:space="preserve">        Введіть суму кредиту: від 100,00 грн до 6 000,00 грн</t>
  </si>
  <si>
    <t>ДЛЯ ПОСТІЙНИХ КЛІЄНТІВ - КРЕДИТ СУМОЮ ВІД 8 001 ДО 15 000 ГРН НА СТРОК ВІД 5 ДО 30 ДНІВ</t>
  </si>
  <si>
    <t xml:space="preserve">        Введіть суму кредиту: від 8 001,00 грн до 15 000,00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</si>
</sst>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8" x14ac:knownFonts="1">
    <font>
      <sz val="12"/>
      <color theme="1"/>
      <name val="Calibri"/>
      <family val="2"/>
      <charset val="204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4"/>
      <color rgb="FFE04B11"/>
      <name val="Arial"/>
      <family val="2"/>
    </font>
    <font>
      <sz val="12"/>
      <color theme="0" tint="-0.499984740745262"/>
      <name val="Arial"/>
      <family val="2"/>
    </font>
    <font>
      <sz val="12"/>
      <color theme="0"/>
      <name val="Arial"/>
      <family val="2"/>
    </font>
    <font>
      <b/>
      <sz val="14"/>
      <color rgb="FF207C4A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/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thin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 style="thin">
        <color theme="0" tint="-0.499984740745262"/>
      </left>
      <right/>
      <top style="hair">
        <color theme="0" tint="-0.499984740745262"/>
      </top>
      <bottom/>
      <diagonal/>
    </border>
    <border>
      <left/>
      <right style="thin">
        <color theme="0" tint="-0.499984740745262"/>
      </right>
      <top style="hair">
        <color theme="0" tint="-0.499984740745262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1" fillId="0" borderId="20" xfId="0" applyFont="1" applyBorder="1" applyAlignment="1" applyProtection="1">
      <alignment horizontal="left" vertical="center"/>
      <protection hidden="1"/>
    </xf>
    <xf numFmtId="0" fontId="1" fillId="0" borderId="8" xfId="0" applyFont="1" applyBorder="1" applyAlignment="1" applyProtection="1">
      <alignment horizontal="center" vertical="center" textRotation="90" wrapText="1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14" fontId="2" fillId="0" borderId="11" xfId="0" applyNumberFormat="1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4" fontId="2" fillId="0" borderId="11" xfId="0" applyNumberFormat="1" applyFont="1" applyBorder="1" applyAlignment="1" applyProtection="1">
      <alignment horizontal="center" vertical="center"/>
      <protection hidden="1"/>
    </xf>
    <xf numFmtId="2" fontId="2" fillId="0" borderId="11" xfId="0" applyNumberFormat="1" applyFont="1" applyBorder="1" applyAlignment="1" applyProtection="1">
      <alignment horizontal="center" vertical="center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14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4" fontId="2" fillId="0" borderId="1" xfId="0" applyNumberFormat="1" applyFont="1" applyBorder="1" applyAlignment="1" applyProtection="1">
      <alignment horizontal="center" vertical="center"/>
      <protection hidden="1"/>
    </xf>
    <xf numFmtId="2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1" fontId="2" fillId="0" borderId="8" xfId="0" applyNumberFormat="1" applyFont="1" applyBorder="1" applyAlignment="1" applyProtection="1">
      <alignment horizontal="center" vertical="center"/>
      <protection hidden="1"/>
    </xf>
    <xf numFmtId="4" fontId="2" fillId="0" borderId="8" xfId="0" applyNumberFormat="1" applyFont="1" applyBorder="1" applyAlignment="1" applyProtection="1">
      <alignment horizontal="center" vertical="center"/>
      <protection hidden="1"/>
    </xf>
    <xf numFmtId="2" fontId="2" fillId="0" borderId="8" xfId="0" applyNumberFormat="1" applyFont="1" applyBorder="1" applyAlignment="1" applyProtection="1">
      <alignment horizontal="center" vertical="center"/>
      <protection hidden="1"/>
    </xf>
    <xf numFmtId="10" fontId="2" fillId="0" borderId="8" xfId="0" applyNumberFormat="1" applyFont="1" applyBorder="1" applyAlignment="1" applyProtection="1">
      <alignment horizontal="center" vertical="center"/>
      <protection hidden="1"/>
    </xf>
    <xf numFmtId="4" fontId="2" fillId="0" borderId="9" xfId="0" applyNumberFormat="1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1" fillId="0" borderId="22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1" fillId="0" borderId="25" xfId="0" applyFont="1" applyBorder="1" applyAlignment="1" applyProtection="1">
      <alignment horizontal="left" vertical="center"/>
      <protection hidden="1"/>
    </xf>
    <xf numFmtId="0" fontId="1" fillId="0" borderId="26" xfId="0" applyFont="1" applyBorder="1" applyAlignment="1" applyProtection="1">
      <alignment horizontal="left" vertical="center"/>
      <protection hidden="1"/>
    </xf>
    <xf numFmtId="0" fontId="1" fillId="0" borderId="27" xfId="0" applyFont="1" applyBorder="1" applyAlignment="1" applyProtection="1">
      <alignment horizontal="left" vertical="center"/>
      <protection hidden="1"/>
    </xf>
    <xf numFmtId="0" fontId="1" fillId="0" borderId="28" xfId="0" applyFont="1" applyBorder="1" applyAlignment="1" applyProtection="1">
      <alignment horizontal="center" vertical="center"/>
      <protection hidden="1"/>
    </xf>
    <xf numFmtId="0" fontId="1" fillId="0" borderId="27" xfId="0" applyFont="1" applyBorder="1" applyAlignment="1" applyProtection="1">
      <alignment horizontal="center" vertical="center"/>
      <protection hidden="1"/>
    </xf>
    <xf numFmtId="0" fontId="1" fillId="0" borderId="29" xfId="0" applyFont="1" applyBorder="1" applyAlignment="1" applyProtection="1">
      <alignment horizontal="center" vertical="center"/>
      <protection hidden="1"/>
    </xf>
    <xf numFmtId="164" fontId="6" fillId="0" borderId="0" xfId="0" applyNumberFormat="1" applyFont="1" applyAlignment="1" applyProtection="1">
      <alignment vertical="center"/>
      <protection hidden="1"/>
    </xf>
    <xf numFmtId="10" fontId="6" fillId="0" borderId="0" xfId="0" applyNumberFormat="1" applyFont="1" applyAlignment="1" applyProtection="1">
      <alignment vertical="center"/>
      <protection hidden="1"/>
    </xf>
    <xf numFmtId="0" fontId="3" fillId="0" borderId="23" xfId="0" applyFont="1" applyBorder="1" applyAlignment="1" applyProtection="1">
      <alignment horizontal="center" vertical="center" wrapText="1"/>
      <protection hidden="1"/>
    </xf>
    <xf numFmtId="0" fontId="1" fillId="0" borderId="23" xfId="0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left" vertical="center" wrapText="1"/>
      <protection hidden="1"/>
    </xf>
    <xf numFmtId="0" fontId="1" fillId="0" borderId="20" xfId="0" applyFont="1" applyBorder="1" applyAlignment="1" applyProtection="1">
      <alignment horizontal="left" vertical="center"/>
      <protection hidden="1"/>
    </xf>
    <xf numFmtId="4" fontId="2" fillId="0" borderId="19" xfId="0" applyNumberFormat="1" applyFont="1" applyBorder="1" applyAlignment="1" applyProtection="1">
      <alignment horizontal="center" vertical="center"/>
      <protection hidden="1"/>
    </xf>
    <xf numFmtId="4" fontId="2" fillId="0" borderId="21" xfId="0" applyNumberFormat="1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 vertical="center"/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1" fillId="0" borderId="21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0" fontId="1" fillId="0" borderId="17" xfId="0" applyFont="1" applyBorder="1" applyAlignment="1" applyProtection="1">
      <alignment horizontal="left" vertical="center"/>
      <protection hidden="1"/>
    </xf>
    <xf numFmtId="10" fontId="2" fillId="2" borderId="19" xfId="0" applyNumberFormat="1" applyFont="1" applyFill="1" applyBorder="1" applyAlignment="1" applyProtection="1">
      <alignment horizontal="center" vertical="center"/>
      <protection locked="0" hidden="1"/>
    </xf>
    <xf numFmtId="10" fontId="2" fillId="2" borderId="21" xfId="0" applyNumberFormat="1" applyFont="1" applyFill="1" applyBorder="1" applyAlignment="1" applyProtection="1">
      <alignment horizontal="center" vertical="center"/>
      <protection locked="0" hidden="1"/>
    </xf>
    <xf numFmtId="0" fontId="5" fillId="0" borderId="19" xfId="0" applyFont="1" applyBorder="1" applyAlignment="1" applyProtection="1">
      <alignment horizontal="left" vertical="center"/>
      <protection hidden="1"/>
    </xf>
    <xf numFmtId="0" fontId="5" fillId="0" borderId="20" xfId="0" applyFont="1" applyBorder="1" applyAlignment="1" applyProtection="1">
      <alignment horizontal="left" vertical="center"/>
      <protection hidden="1"/>
    </xf>
    <xf numFmtId="0" fontId="5" fillId="0" borderId="21" xfId="0" applyFont="1" applyBorder="1" applyAlignment="1" applyProtection="1">
      <alignment horizontal="left" vertical="center"/>
      <protection hidden="1"/>
    </xf>
    <xf numFmtId="1" fontId="2" fillId="2" borderId="5" xfId="0" applyNumberFormat="1" applyFont="1" applyFill="1" applyBorder="1" applyAlignment="1" applyProtection="1">
      <alignment horizontal="center" vertic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left" vertical="center"/>
      <protection hidden="1"/>
    </xf>
    <xf numFmtId="0" fontId="5" fillId="0" borderId="1" xfId="0" applyFont="1" applyBorder="1" applyAlignment="1" applyProtection="1">
      <alignment horizontal="left" vertical="center"/>
      <protection hidden="1"/>
    </xf>
    <xf numFmtId="0" fontId="5" fillId="0" borderId="6" xfId="0" applyFont="1" applyBorder="1" applyAlignment="1" applyProtection="1">
      <alignment horizontal="left" vertical="center"/>
      <protection hidden="1"/>
    </xf>
    <xf numFmtId="10" fontId="2" fillId="0" borderId="19" xfId="0" applyNumberFormat="1" applyFont="1" applyBorder="1" applyAlignment="1" applyProtection="1">
      <alignment horizontal="center" vertical="center"/>
      <protection hidden="1"/>
    </xf>
    <xf numFmtId="10" fontId="2" fillId="0" borderId="21" xfId="0" applyNumberFormat="1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left" vertical="center"/>
      <protection hidden="1"/>
    </xf>
    <xf numFmtId="0" fontId="6" fillId="0" borderId="1" xfId="0" applyFont="1" applyBorder="1" applyAlignment="1" applyProtection="1">
      <alignment horizontal="left" vertical="center"/>
      <protection hidden="1"/>
    </xf>
    <xf numFmtId="0" fontId="6" fillId="0" borderId="6" xfId="0" applyFont="1" applyBorder="1" applyAlignment="1" applyProtection="1">
      <alignment horizontal="left" vertical="center"/>
      <protection hidden="1"/>
    </xf>
    <xf numFmtId="0" fontId="1" fillId="0" borderId="2" xfId="0" applyFont="1" applyBorder="1" applyAlignment="1" applyProtection="1">
      <alignment horizontal="left" vertical="center"/>
      <protection hidden="1"/>
    </xf>
    <xf numFmtId="0" fontId="1" fillId="0" borderId="3" xfId="0" applyFont="1" applyBorder="1" applyAlignment="1" applyProtection="1">
      <alignment horizontal="left" vertical="center"/>
      <protection hidden="1"/>
    </xf>
    <xf numFmtId="0" fontId="1" fillId="0" borderId="16" xfId="0" applyFont="1" applyBorder="1" applyAlignment="1" applyProtection="1">
      <alignment horizontal="left" vertical="center"/>
      <protection hidden="1"/>
    </xf>
    <xf numFmtId="14" fontId="2" fillId="2" borderId="2" xfId="0" applyNumberFormat="1" applyFont="1" applyFill="1" applyBorder="1" applyAlignment="1" applyProtection="1">
      <alignment horizontal="center" vertical="center"/>
      <protection locked="0" hidden="1"/>
    </xf>
    <xf numFmtId="14" fontId="2" fillId="2" borderId="4" xfId="0" applyNumberFormat="1" applyFont="1" applyFill="1" applyBorder="1" applyAlignment="1" applyProtection="1">
      <alignment horizontal="center" vertical="center"/>
      <protection locked="0" hidden="1"/>
    </xf>
    <xf numFmtId="0" fontId="5" fillId="0" borderId="2" xfId="0" applyFont="1" applyBorder="1" applyAlignment="1" applyProtection="1">
      <alignment horizontal="left" vertical="center"/>
      <protection hidden="1"/>
    </xf>
    <xf numFmtId="0" fontId="5" fillId="0" borderId="3" xfId="0" applyFont="1" applyBorder="1" applyAlignment="1" applyProtection="1">
      <alignment horizontal="left" vertical="center"/>
      <protection hidden="1"/>
    </xf>
    <xf numFmtId="0" fontId="5" fillId="0" borderId="4" xfId="0" applyFont="1" applyBorder="1" applyAlignment="1" applyProtection="1">
      <alignment horizontal="left" vertical="center"/>
      <protection hidden="1"/>
    </xf>
    <xf numFmtId="4" fontId="2" fillId="2" borderId="5" xfId="0" applyNumberFormat="1" applyFont="1" applyFill="1" applyBorder="1" applyAlignment="1" applyProtection="1">
      <alignment horizontal="center" vertical="center"/>
      <protection locked="0"/>
    </xf>
    <xf numFmtId="4" fontId="2" fillId="2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left" vertical="center"/>
      <protection hidden="1"/>
    </xf>
    <xf numFmtId="10" fontId="2" fillId="0" borderId="5" xfId="0" applyNumberFormat="1" applyFont="1" applyBorder="1" applyAlignment="1" applyProtection="1">
      <alignment horizontal="center" vertical="center"/>
      <protection hidden="1"/>
    </xf>
    <xf numFmtId="10" fontId="2" fillId="0" borderId="6" xfId="0" applyNumberFormat="1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left" vertical="center"/>
      <protection hidden="1"/>
    </xf>
    <xf numFmtId="0" fontId="1" fillId="0" borderId="7" xfId="0" applyFont="1" applyBorder="1" applyAlignment="1" applyProtection="1">
      <alignment horizontal="left" vertical="center"/>
      <protection hidden="1"/>
    </xf>
    <xf numFmtId="0" fontId="1" fillId="0" borderId="8" xfId="0" applyFont="1" applyBorder="1" applyAlignment="1" applyProtection="1">
      <alignment horizontal="left" vertical="center"/>
      <protection hidden="1"/>
    </xf>
    <xf numFmtId="0" fontId="1" fillId="0" borderId="18" xfId="0" applyFont="1" applyBorder="1" applyAlignment="1" applyProtection="1">
      <alignment horizontal="left" vertical="center"/>
      <protection hidden="1"/>
    </xf>
    <xf numFmtId="14" fontId="2" fillId="0" borderId="7" xfId="0" applyNumberFormat="1" applyFont="1" applyBorder="1" applyAlignment="1" applyProtection="1">
      <alignment horizontal="center" vertical="center"/>
      <protection hidden="1"/>
    </xf>
    <xf numFmtId="14" fontId="2" fillId="0" borderId="9" xfId="0" applyNumberFormat="1" applyFont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left" vertical="center"/>
      <protection hidden="1"/>
    </xf>
    <xf numFmtId="4" fontId="2" fillId="0" borderId="5" xfId="0" applyNumberFormat="1" applyFont="1" applyBorder="1" applyAlignment="1" applyProtection="1">
      <alignment horizontal="center" vertical="center"/>
      <protection hidden="1"/>
    </xf>
    <xf numFmtId="4" fontId="2" fillId="0" borderId="6" xfId="0" applyNumberFormat="1" applyFont="1" applyBorder="1" applyAlignment="1" applyProtection="1">
      <alignment horizontal="center" vertical="center"/>
      <protection hidden="1"/>
    </xf>
    <xf numFmtId="49" fontId="2" fillId="0" borderId="5" xfId="0" applyNumberFormat="1" applyFont="1" applyBorder="1" applyAlignment="1" applyProtection="1">
      <alignment horizontal="center" vertical="center"/>
      <protection hidden="1"/>
    </xf>
    <xf numFmtId="49" fontId="2" fillId="0" borderId="6" xfId="0" applyNumberFormat="1" applyFont="1" applyBorder="1" applyAlignment="1" applyProtection="1">
      <alignment horizontal="center" vertical="center"/>
      <protection hidden="1"/>
    </xf>
    <xf numFmtId="2" fontId="2" fillId="0" borderId="5" xfId="0" applyNumberFormat="1" applyFont="1" applyBorder="1" applyAlignment="1" applyProtection="1">
      <alignment horizontal="center" vertical="center"/>
      <protection hidden="1"/>
    </xf>
    <xf numFmtId="2" fontId="2" fillId="0" borderId="6" xfId="0" applyNumberFormat="1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 textRotation="90" wrapText="1"/>
      <protection hidden="1"/>
    </xf>
    <xf numFmtId="0" fontId="1" fillId="0" borderId="6" xfId="0" applyFont="1" applyBorder="1" applyAlignment="1" applyProtection="1">
      <alignment horizontal="center" vertical="center" textRotation="90" wrapText="1"/>
      <protection hidden="1"/>
    </xf>
    <xf numFmtId="0" fontId="1" fillId="0" borderId="9" xfId="0" applyFont="1" applyBorder="1" applyAlignment="1" applyProtection="1">
      <alignment horizontal="center" vertical="center" textRotation="90" wrapText="1"/>
      <protection hidden="1"/>
    </xf>
    <xf numFmtId="0" fontId="1" fillId="0" borderId="1" xfId="0" applyFont="1" applyBorder="1" applyAlignment="1" applyProtection="1">
      <alignment horizontal="center" vertical="center" textRotation="90" wrapText="1"/>
      <protection hidden="1"/>
    </xf>
    <xf numFmtId="0" fontId="1" fillId="0" borderId="8" xfId="0" applyFont="1" applyBorder="1" applyAlignment="1" applyProtection="1">
      <alignment horizontal="center" vertical="center" textRotation="90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7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 textRotation="90" wrapText="1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24" xfId="0" applyFont="1" applyBorder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center" vertical="center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207C4A"/>
      <color rgb="FF3E9B55"/>
      <color rgb="FF55348B"/>
      <color rgb="FFD23309"/>
      <color rgb="FFE04B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52408</xdr:colOff>
      <xdr:row>6</xdr:row>
      <xdr:rowOff>31750</xdr:rowOff>
    </xdr:from>
    <xdr:to>
      <xdr:col>10</xdr:col>
      <xdr:colOff>305022</xdr:colOff>
      <xdr:row>6</xdr:row>
      <xdr:rowOff>168788</xdr:rowOff>
    </xdr:to>
    <xdr:sp macro="" textlink="">
      <xdr:nvSpPr>
        <xdr:cNvPr id="4" name="Стрелка влево 3">
          <a:extLst>
            <a:ext uri="{FF2B5EF4-FFF2-40B4-BE49-F238E27FC236}">
              <a16:creationId xmlns:a16="http://schemas.microsoft.com/office/drawing/2014/main" id="{A645150D-50AB-1143-B9A2-4174BBE1FA27}"/>
            </a:ext>
          </a:extLst>
        </xdr:cNvPr>
        <xdr:cNvSpPr/>
      </xdr:nvSpPr>
      <xdr:spPr>
        <a:xfrm>
          <a:off x="8345508" y="9544050"/>
          <a:ext cx="252614" cy="137038"/>
        </a:xfrm>
        <a:prstGeom prst="leftArrow">
          <a:avLst/>
        </a:prstGeom>
        <a:solidFill>
          <a:srgbClr val="207C4A"/>
        </a:solidFill>
        <a:ln>
          <a:solidFill>
            <a:srgbClr val="207C4A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>
            <a:solidFill>
              <a:srgbClr val="55348B"/>
            </a:solidFill>
          </a:endParaRPr>
        </a:p>
      </xdr:txBody>
    </xdr:sp>
    <xdr:clientData/>
  </xdr:twoCellAnchor>
  <xdr:twoCellAnchor>
    <xdr:from>
      <xdr:col>10</xdr:col>
      <xdr:colOff>52408</xdr:colOff>
      <xdr:row>7</xdr:row>
      <xdr:rowOff>34412</xdr:rowOff>
    </xdr:from>
    <xdr:to>
      <xdr:col>10</xdr:col>
      <xdr:colOff>305022</xdr:colOff>
      <xdr:row>7</xdr:row>
      <xdr:rowOff>171450</xdr:rowOff>
    </xdr:to>
    <xdr:sp macro="" textlink="">
      <xdr:nvSpPr>
        <xdr:cNvPr id="5" name="Стрелка влево 4">
          <a:extLst>
            <a:ext uri="{FF2B5EF4-FFF2-40B4-BE49-F238E27FC236}">
              <a16:creationId xmlns:a16="http://schemas.microsoft.com/office/drawing/2014/main" id="{17E608F8-5706-BA49-82AB-DB5916B71A1D}"/>
            </a:ext>
          </a:extLst>
        </xdr:cNvPr>
        <xdr:cNvSpPr/>
      </xdr:nvSpPr>
      <xdr:spPr>
        <a:xfrm>
          <a:off x="8345508" y="9749912"/>
          <a:ext cx="252614" cy="137038"/>
        </a:xfrm>
        <a:prstGeom prst="leftArrow">
          <a:avLst/>
        </a:prstGeom>
        <a:solidFill>
          <a:srgbClr val="207C4A"/>
        </a:solidFill>
        <a:ln>
          <a:solidFill>
            <a:srgbClr val="207C4A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>
            <a:solidFill>
              <a:srgbClr val="55348B"/>
            </a:solidFill>
          </a:endParaRPr>
        </a:p>
      </xdr:txBody>
    </xdr:sp>
    <xdr:clientData/>
  </xdr:twoCellAnchor>
  <xdr:twoCellAnchor>
    <xdr:from>
      <xdr:col>10</xdr:col>
      <xdr:colOff>52408</xdr:colOff>
      <xdr:row>35</xdr:row>
      <xdr:rowOff>31750</xdr:rowOff>
    </xdr:from>
    <xdr:to>
      <xdr:col>10</xdr:col>
      <xdr:colOff>305022</xdr:colOff>
      <xdr:row>35</xdr:row>
      <xdr:rowOff>168788</xdr:rowOff>
    </xdr:to>
    <xdr:sp macro="" textlink="">
      <xdr:nvSpPr>
        <xdr:cNvPr id="6" name="Стрелка влево 5">
          <a:extLst>
            <a:ext uri="{FF2B5EF4-FFF2-40B4-BE49-F238E27FC236}">
              <a16:creationId xmlns:a16="http://schemas.microsoft.com/office/drawing/2014/main" id="{74BB4D44-00F6-5744-9C6E-F7F94A3168B8}"/>
            </a:ext>
          </a:extLst>
        </xdr:cNvPr>
        <xdr:cNvSpPr/>
      </xdr:nvSpPr>
      <xdr:spPr>
        <a:xfrm>
          <a:off x="8345508" y="17354550"/>
          <a:ext cx="252614" cy="137038"/>
        </a:xfrm>
        <a:prstGeom prst="leftArrow">
          <a:avLst/>
        </a:prstGeom>
        <a:solidFill>
          <a:srgbClr val="207C4A"/>
        </a:solidFill>
        <a:ln>
          <a:solidFill>
            <a:srgbClr val="207C4A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10</xdr:col>
      <xdr:colOff>52408</xdr:colOff>
      <xdr:row>36</xdr:row>
      <xdr:rowOff>34412</xdr:rowOff>
    </xdr:from>
    <xdr:to>
      <xdr:col>10</xdr:col>
      <xdr:colOff>305022</xdr:colOff>
      <xdr:row>36</xdr:row>
      <xdr:rowOff>171450</xdr:rowOff>
    </xdr:to>
    <xdr:sp macro="" textlink="">
      <xdr:nvSpPr>
        <xdr:cNvPr id="7" name="Стрелка влево 6">
          <a:extLst>
            <a:ext uri="{FF2B5EF4-FFF2-40B4-BE49-F238E27FC236}">
              <a16:creationId xmlns:a16="http://schemas.microsoft.com/office/drawing/2014/main" id="{E6F326DD-44AA-EB4B-9773-CC5572704235}"/>
            </a:ext>
          </a:extLst>
        </xdr:cNvPr>
        <xdr:cNvSpPr/>
      </xdr:nvSpPr>
      <xdr:spPr>
        <a:xfrm>
          <a:off x="8318953" y="9594048"/>
          <a:ext cx="252614" cy="137038"/>
        </a:xfrm>
        <a:prstGeom prst="leftArrow">
          <a:avLst/>
        </a:prstGeom>
        <a:solidFill>
          <a:srgbClr val="207C4A"/>
        </a:solidFill>
        <a:ln>
          <a:solidFill>
            <a:srgbClr val="207C4A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10</xdr:col>
      <xdr:colOff>52408</xdr:colOff>
      <xdr:row>67</xdr:row>
      <xdr:rowOff>38100</xdr:rowOff>
    </xdr:from>
    <xdr:to>
      <xdr:col>10</xdr:col>
      <xdr:colOff>305022</xdr:colOff>
      <xdr:row>67</xdr:row>
      <xdr:rowOff>175138</xdr:rowOff>
    </xdr:to>
    <xdr:sp macro="" textlink="">
      <xdr:nvSpPr>
        <xdr:cNvPr id="8" name="Стрелка влево 7">
          <a:extLst>
            <a:ext uri="{FF2B5EF4-FFF2-40B4-BE49-F238E27FC236}">
              <a16:creationId xmlns:a16="http://schemas.microsoft.com/office/drawing/2014/main" id="{2AB632A7-26F6-544C-88F3-60A74CF0C2DF}"/>
            </a:ext>
          </a:extLst>
        </xdr:cNvPr>
        <xdr:cNvSpPr/>
      </xdr:nvSpPr>
      <xdr:spPr>
        <a:xfrm>
          <a:off x="8345508" y="25958800"/>
          <a:ext cx="252614" cy="137038"/>
        </a:xfrm>
        <a:prstGeom prst="leftArrow">
          <a:avLst/>
        </a:prstGeom>
        <a:solidFill>
          <a:srgbClr val="207C4A"/>
        </a:solidFill>
        <a:ln>
          <a:solidFill>
            <a:srgbClr val="207C4A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10</xdr:col>
      <xdr:colOff>52408</xdr:colOff>
      <xdr:row>68</xdr:row>
      <xdr:rowOff>40762</xdr:rowOff>
    </xdr:from>
    <xdr:to>
      <xdr:col>10</xdr:col>
      <xdr:colOff>305022</xdr:colOff>
      <xdr:row>68</xdr:row>
      <xdr:rowOff>177800</xdr:rowOff>
    </xdr:to>
    <xdr:sp macro="" textlink="">
      <xdr:nvSpPr>
        <xdr:cNvPr id="9" name="Стрелка влево 8">
          <a:extLst>
            <a:ext uri="{FF2B5EF4-FFF2-40B4-BE49-F238E27FC236}">
              <a16:creationId xmlns:a16="http://schemas.microsoft.com/office/drawing/2014/main" id="{37DF439D-0970-E844-B252-F6B92EDA5C08}"/>
            </a:ext>
          </a:extLst>
        </xdr:cNvPr>
        <xdr:cNvSpPr/>
      </xdr:nvSpPr>
      <xdr:spPr>
        <a:xfrm>
          <a:off x="8345508" y="26164662"/>
          <a:ext cx="252614" cy="137038"/>
        </a:xfrm>
        <a:prstGeom prst="leftArrow">
          <a:avLst/>
        </a:prstGeom>
        <a:solidFill>
          <a:srgbClr val="207C4A"/>
        </a:solidFill>
        <a:ln>
          <a:solidFill>
            <a:srgbClr val="207C4A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oneCell">
    <xdr:from>
      <xdr:col>0</xdr:col>
      <xdr:colOff>268334</xdr:colOff>
      <xdr:row>1</xdr:row>
      <xdr:rowOff>98425</xdr:rowOff>
    </xdr:from>
    <xdr:to>
      <xdr:col>2</xdr:col>
      <xdr:colOff>793750</xdr:colOff>
      <xdr:row>1</xdr:row>
      <xdr:rowOff>524931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FFD64B6A-27C4-1D7E-2A16-56A4BBA2B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8334" y="304800"/>
          <a:ext cx="1398541" cy="426506"/>
        </a:xfrm>
        <a:prstGeom prst="rect">
          <a:avLst/>
        </a:prstGeom>
      </xdr:spPr>
    </xdr:pic>
    <xdr:clientData/>
  </xdr:twoCellAnchor>
  <xdr:twoCellAnchor>
    <xdr:from>
      <xdr:col>10</xdr:col>
      <xdr:colOff>52408</xdr:colOff>
      <xdr:row>5</xdr:row>
      <xdr:rowOff>34884</xdr:rowOff>
    </xdr:from>
    <xdr:to>
      <xdr:col>10</xdr:col>
      <xdr:colOff>305022</xdr:colOff>
      <xdr:row>5</xdr:row>
      <xdr:rowOff>171922</xdr:rowOff>
    </xdr:to>
    <xdr:sp macro="" textlink="">
      <xdr:nvSpPr>
        <xdr:cNvPr id="14" name="Стрелка влево 13">
          <a:extLst>
            <a:ext uri="{FF2B5EF4-FFF2-40B4-BE49-F238E27FC236}">
              <a16:creationId xmlns:a16="http://schemas.microsoft.com/office/drawing/2014/main" id="{91A2BDF9-B770-2E44-971A-A241382FB644}"/>
            </a:ext>
          </a:extLst>
        </xdr:cNvPr>
        <xdr:cNvSpPr/>
      </xdr:nvSpPr>
      <xdr:spPr>
        <a:xfrm>
          <a:off x="8345508" y="1533484"/>
          <a:ext cx="252614" cy="137038"/>
        </a:xfrm>
        <a:prstGeom prst="leftArrow">
          <a:avLst/>
        </a:prstGeom>
        <a:solidFill>
          <a:srgbClr val="207C4A"/>
        </a:solidFill>
        <a:ln>
          <a:solidFill>
            <a:srgbClr val="207C4A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>
            <a:solidFill>
              <a:srgbClr val="55348B"/>
            </a:solidFill>
          </a:endParaRPr>
        </a:p>
      </xdr:txBody>
    </xdr:sp>
    <xdr:clientData/>
  </xdr:twoCellAnchor>
  <xdr:twoCellAnchor>
    <xdr:from>
      <xdr:col>10</xdr:col>
      <xdr:colOff>52408</xdr:colOff>
      <xdr:row>34</xdr:row>
      <xdr:rowOff>34884</xdr:rowOff>
    </xdr:from>
    <xdr:to>
      <xdr:col>10</xdr:col>
      <xdr:colOff>305022</xdr:colOff>
      <xdr:row>34</xdr:row>
      <xdr:rowOff>171922</xdr:rowOff>
    </xdr:to>
    <xdr:sp macro="" textlink="">
      <xdr:nvSpPr>
        <xdr:cNvPr id="15" name="Стрелка влево 14">
          <a:extLst>
            <a:ext uri="{FF2B5EF4-FFF2-40B4-BE49-F238E27FC236}">
              <a16:creationId xmlns:a16="http://schemas.microsoft.com/office/drawing/2014/main" id="{E9BCDF37-D950-AB48-AA5B-706CD5674BA4}"/>
            </a:ext>
          </a:extLst>
        </xdr:cNvPr>
        <xdr:cNvSpPr/>
      </xdr:nvSpPr>
      <xdr:spPr>
        <a:xfrm>
          <a:off x="8345508" y="1533484"/>
          <a:ext cx="252614" cy="137038"/>
        </a:xfrm>
        <a:prstGeom prst="leftArrow">
          <a:avLst/>
        </a:prstGeom>
        <a:solidFill>
          <a:srgbClr val="207C4A"/>
        </a:solidFill>
        <a:ln>
          <a:solidFill>
            <a:srgbClr val="207C4A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10</xdr:col>
      <xdr:colOff>52408</xdr:colOff>
      <xdr:row>66</xdr:row>
      <xdr:rowOff>34884</xdr:rowOff>
    </xdr:from>
    <xdr:to>
      <xdr:col>10</xdr:col>
      <xdr:colOff>305022</xdr:colOff>
      <xdr:row>66</xdr:row>
      <xdr:rowOff>171922</xdr:rowOff>
    </xdr:to>
    <xdr:sp macro="" textlink="">
      <xdr:nvSpPr>
        <xdr:cNvPr id="16" name="Стрелка влево 15">
          <a:extLst>
            <a:ext uri="{FF2B5EF4-FFF2-40B4-BE49-F238E27FC236}">
              <a16:creationId xmlns:a16="http://schemas.microsoft.com/office/drawing/2014/main" id="{56869776-AE20-E34F-9BC1-6B1B8605C747}"/>
            </a:ext>
          </a:extLst>
        </xdr:cNvPr>
        <xdr:cNvSpPr/>
      </xdr:nvSpPr>
      <xdr:spPr>
        <a:xfrm>
          <a:off x="8345508" y="1533484"/>
          <a:ext cx="252614" cy="137038"/>
        </a:xfrm>
        <a:prstGeom prst="leftArrow">
          <a:avLst/>
        </a:prstGeom>
        <a:solidFill>
          <a:srgbClr val="207C4A"/>
        </a:solidFill>
        <a:ln>
          <a:solidFill>
            <a:srgbClr val="207C4A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10</xdr:col>
      <xdr:colOff>52408</xdr:colOff>
      <xdr:row>37</xdr:row>
      <xdr:rowOff>46663</xdr:rowOff>
    </xdr:from>
    <xdr:to>
      <xdr:col>10</xdr:col>
      <xdr:colOff>305022</xdr:colOff>
      <xdr:row>37</xdr:row>
      <xdr:rowOff>183701</xdr:rowOff>
    </xdr:to>
    <xdr:sp macro="" textlink="">
      <xdr:nvSpPr>
        <xdr:cNvPr id="3" name="Стрелка влево 2">
          <a:extLst>
            <a:ext uri="{FF2B5EF4-FFF2-40B4-BE49-F238E27FC236}">
              <a16:creationId xmlns:a16="http://schemas.microsoft.com/office/drawing/2014/main" id="{090FD379-04F7-154E-AC18-81198EC10585}"/>
            </a:ext>
          </a:extLst>
        </xdr:cNvPr>
        <xdr:cNvSpPr/>
      </xdr:nvSpPr>
      <xdr:spPr>
        <a:xfrm>
          <a:off x="8291533" y="9968538"/>
          <a:ext cx="252614" cy="137038"/>
        </a:xfrm>
        <a:prstGeom prst="leftArrow">
          <a:avLst/>
        </a:prstGeom>
        <a:solidFill>
          <a:srgbClr val="207C4A"/>
        </a:solidFill>
        <a:ln>
          <a:solidFill>
            <a:srgbClr val="207C4A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10</xdr:col>
      <xdr:colOff>52408</xdr:colOff>
      <xdr:row>69</xdr:row>
      <xdr:rowOff>46663</xdr:rowOff>
    </xdr:from>
    <xdr:to>
      <xdr:col>10</xdr:col>
      <xdr:colOff>305022</xdr:colOff>
      <xdr:row>69</xdr:row>
      <xdr:rowOff>183701</xdr:rowOff>
    </xdr:to>
    <xdr:sp macro="" textlink="">
      <xdr:nvSpPr>
        <xdr:cNvPr id="10" name="Стрелка влево 9">
          <a:extLst>
            <a:ext uri="{FF2B5EF4-FFF2-40B4-BE49-F238E27FC236}">
              <a16:creationId xmlns:a16="http://schemas.microsoft.com/office/drawing/2014/main" id="{FBEFE3CB-540E-834B-BCE0-64E26D5C09B7}"/>
            </a:ext>
          </a:extLst>
        </xdr:cNvPr>
        <xdr:cNvSpPr/>
      </xdr:nvSpPr>
      <xdr:spPr>
        <a:xfrm>
          <a:off x="8355033" y="9968538"/>
          <a:ext cx="252614" cy="137038"/>
        </a:xfrm>
        <a:prstGeom prst="leftArrow">
          <a:avLst/>
        </a:prstGeom>
        <a:solidFill>
          <a:srgbClr val="207C4A"/>
        </a:solidFill>
        <a:ln>
          <a:solidFill>
            <a:srgbClr val="207C4A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oneCell">
    <xdr:from>
      <xdr:col>1</xdr:col>
      <xdr:colOff>0</xdr:colOff>
      <xdr:row>62</xdr:row>
      <xdr:rowOff>111125</xdr:rowOff>
    </xdr:from>
    <xdr:to>
      <xdr:col>2</xdr:col>
      <xdr:colOff>795291</xdr:colOff>
      <xdr:row>62</xdr:row>
      <xdr:rowOff>537631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B4ED51EA-E31A-6449-B98E-373DEBD7A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9875" y="18303875"/>
          <a:ext cx="1398541" cy="4265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6D72E-ADEE-FE4F-A439-9F68D15F94D9}">
  <dimension ref="B2:T92"/>
  <sheetViews>
    <sheetView showGridLines="0" tabSelected="1" zoomScale="80" zoomScaleNormal="80" workbookViewId="0"/>
  </sheetViews>
  <sheetFormatPr baseColWidth="10" defaultColWidth="10.83203125" defaultRowHeight="16" x14ac:dyDescent="0.2"/>
  <cols>
    <col min="1" max="1" width="3.5" style="1" customWidth="1"/>
    <col min="2" max="2" width="8" style="1" bestFit="1" customWidth="1"/>
    <col min="3" max="3" width="13" style="1" customWidth="1"/>
    <col min="4" max="14" width="12.1640625" style="1" customWidth="1"/>
    <col min="15" max="15" width="14.6640625" style="1" customWidth="1"/>
    <col min="16" max="18" width="12.1640625" style="1" customWidth="1"/>
    <col min="19" max="19" width="13" style="1" customWidth="1"/>
    <col min="20" max="20" width="12.1640625" style="1" customWidth="1"/>
    <col min="21" max="16384" width="10.83203125" style="1"/>
  </cols>
  <sheetData>
    <row r="2" spans="2:20" ht="46" customHeight="1" x14ac:dyDescent="0.2">
      <c r="B2" s="40"/>
      <c r="C2" s="40"/>
      <c r="D2" s="40"/>
      <c r="E2" s="39" t="s">
        <v>29</v>
      </c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4" spans="2:20" ht="18" x14ac:dyDescent="0.2">
      <c r="C4" s="2"/>
      <c r="D4" s="2"/>
      <c r="E4" s="105" t="s">
        <v>49</v>
      </c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</row>
    <row r="6" spans="2:20" x14ac:dyDescent="0.2">
      <c r="B6" s="66" t="s">
        <v>0</v>
      </c>
      <c r="C6" s="67"/>
      <c r="D6" s="67"/>
      <c r="E6" s="67"/>
      <c r="F6" s="67"/>
      <c r="G6" s="68"/>
      <c r="H6" s="31"/>
      <c r="I6" s="69">
        <f ca="1">TODAY()</f>
        <v>45961</v>
      </c>
      <c r="J6" s="70"/>
      <c r="K6" s="71" t="s">
        <v>39</v>
      </c>
      <c r="L6" s="72"/>
      <c r="M6" s="72"/>
      <c r="N6" s="72"/>
      <c r="O6" s="73"/>
    </row>
    <row r="7" spans="2:20" x14ac:dyDescent="0.2">
      <c r="B7" s="48" t="s">
        <v>1</v>
      </c>
      <c r="C7" s="49"/>
      <c r="D7" s="49"/>
      <c r="E7" s="49"/>
      <c r="F7" s="49"/>
      <c r="G7" s="50"/>
      <c r="H7" s="3"/>
      <c r="I7" s="74">
        <v>200</v>
      </c>
      <c r="J7" s="75"/>
      <c r="K7" s="58" t="s">
        <v>50</v>
      </c>
      <c r="L7" s="59"/>
      <c r="M7" s="59"/>
      <c r="N7" s="59"/>
      <c r="O7" s="60"/>
    </row>
    <row r="8" spans="2:20" x14ac:dyDescent="0.2">
      <c r="B8" s="48" t="s">
        <v>33</v>
      </c>
      <c r="C8" s="49"/>
      <c r="D8" s="49"/>
      <c r="E8" s="49"/>
      <c r="F8" s="49"/>
      <c r="G8" s="50"/>
      <c r="H8" s="3"/>
      <c r="I8" s="56">
        <v>11</v>
      </c>
      <c r="J8" s="57"/>
      <c r="K8" s="58" t="s">
        <v>40</v>
      </c>
      <c r="L8" s="59"/>
      <c r="M8" s="59"/>
      <c r="N8" s="59"/>
      <c r="O8" s="60"/>
    </row>
    <row r="9" spans="2:20" x14ac:dyDescent="0.2">
      <c r="B9" s="76" t="s">
        <v>44</v>
      </c>
      <c r="C9" s="42"/>
      <c r="D9" s="42"/>
      <c r="E9" s="42"/>
      <c r="F9" s="42"/>
      <c r="G9" s="42"/>
      <c r="H9" s="3"/>
      <c r="I9" s="61">
        <f>I12/I7</f>
        <v>0.109</v>
      </c>
      <c r="J9" s="62"/>
      <c r="K9" s="63"/>
      <c r="L9" s="64"/>
      <c r="M9" s="64"/>
      <c r="N9" s="64"/>
      <c r="O9" s="65"/>
    </row>
    <row r="10" spans="2:20" x14ac:dyDescent="0.2">
      <c r="B10" s="48" t="s">
        <v>2</v>
      </c>
      <c r="C10" s="49"/>
      <c r="D10" s="49"/>
      <c r="E10" s="49"/>
      <c r="F10" s="49"/>
      <c r="G10" s="50"/>
      <c r="H10" s="3"/>
      <c r="I10" s="61">
        <v>1E-4</v>
      </c>
      <c r="J10" s="62"/>
      <c r="K10" s="63">
        <f>I7*I8*P10</f>
        <v>22</v>
      </c>
      <c r="L10" s="64"/>
      <c r="M10" s="64"/>
      <c r="N10" s="64"/>
      <c r="O10" s="65"/>
      <c r="P10" s="38">
        <v>0.01</v>
      </c>
    </row>
    <row r="11" spans="2:20" x14ac:dyDescent="0.2">
      <c r="B11" s="48" t="s">
        <v>3</v>
      </c>
      <c r="C11" s="49"/>
      <c r="D11" s="49"/>
      <c r="E11" s="49"/>
      <c r="F11" s="49"/>
      <c r="G11" s="50"/>
      <c r="H11" s="3"/>
      <c r="I11" s="86">
        <f>I7+I14</f>
        <v>222</v>
      </c>
      <c r="J11" s="87"/>
      <c r="K11" s="48"/>
      <c r="L11" s="49"/>
      <c r="M11" s="49"/>
      <c r="N11" s="49"/>
      <c r="O11" s="79"/>
    </row>
    <row r="12" spans="2:20" x14ac:dyDescent="0.2">
      <c r="B12" s="48" t="s">
        <v>45</v>
      </c>
      <c r="C12" s="49"/>
      <c r="D12" s="49"/>
      <c r="E12" s="49"/>
      <c r="F12" s="49"/>
      <c r="G12" s="50"/>
      <c r="H12" s="3"/>
      <c r="I12" s="90">
        <f>I14-I13</f>
        <v>21.8</v>
      </c>
      <c r="J12" s="91"/>
      <c r="K12" s="48"/>
      <c r="L12" s="49"/>
      <c r="M12" s="49"/>
      <c r="N12" s="49"/>
      <c r="O12" s="79"/>
    </row>
    <row r="13" spans="2:20" x14ac:dyDescent="0.2">
      <c r="B13" s="48" t="s">
        <v>46</v>
      </c>
      <c r="C13" s="49"/>
      <c r="D13" s="49"/>
      <c r="E13" s="49"/>
      <c r="F13" s="49"/>
      <c r="G13" s="50"/>
      <c r="H13" s="3"/>
      <c r="I13" s="86">
        <f>ROUNDDOWN(I7*I10,2)*(I8-1)</f>
        <v>0.2</v>
      </c>
      <c r="J13" s="87"/>
      <c r="K13" s="48"/>
      <c r="L13" s="49"/>
      <c r="M13" s="49"/>
      <c r="N13" s="49"/>
      <c r="O13" s="79"/>
    </row>
    <row r="14" spans="2:20" x14ac:dyDescent="0.2">
      <c r="B14" s="48" t="s">
        <v>47</v>
      </c>
      <c r="C14" s="49"/>
      <c r="D14" s="49"/>
      <c r="E14" s="49"/>
      <c r="F14" s="49"/>
      <c r="G14" s="50"/>
      <c r="H14" s="3"/>
      <c r="I14" s="43">
        <f>ROUNDDOWN(K10,2)</f>
        <v>22</v>
      </c>
      <c r="J14" s="44"/>
      <c r="K14" s="48"/>
      <c r="L14" s="49"/>
      <c r="M14" s="49"/>
      <c r="N14" s="49"/>
      <c r="O14" s="79"/>
    </row>
    <row r="15" spans="2:20" x14ac:dyDescent="0.2">
      <c r="B15" s="48" t="s">
        <v>4</v>
      </c>
      <c r="C15" s="49"/>
      <c r="D15" s="49"/>
      <c r="E15" s="49"/>
      <c r="F15" s="49"/>
      <c r="G15" s="50"/>
      <c r="H15" s="3"/>
      <c r="I15" s="77">
        <f ca="1">XIRR(E26:E27,C26:C27)</f>
        <v>44.111651229858396</v>
      </c>
      <c r="J15" s="78"/>
      <c r="K15" s="48"/>
      <c r="L15" s="49"/>
      <c r="M15" s="49"/>
      <c r="N15" s="49"/>
      <c r="O15" s="79"/>
    </row>
    <row r="16" spans="2:20" x14ac:dyDescent="0.2">
      <c r="B16" s="48" t="s">
        <v>32</v>
      </c>
      <c r="C16" s="49"/>
      <c r="D16" s="49"/>
      <c r="E16" s="49"/>
      <c r="F16" s="49"/>
      <c r="G16" s="50"/>
      <c r="H16" s="3"/>
      <c r="I16" s="88" t="s">
        <v>30</v>
      </c>
      <c r="J16" s="89"/>
      <c r="K16" s="45"/>
      <c r="L16" s="46"/>
      <c r="M16" s="46"/>
      <c r="N16" s="46"/>
      <c r="O16" s="47"/>
    </row>
    <row r="17" spans="2:20" x14ac:dyDescent="0.2">
      <c r="B17" s="48" t="s">
        <v>31</v>
      </c>
      <c r="C17" s="49"/>
      <c r="D17" s="49"/>
      <c r="E17" s="49"/>
      <c r="F17" s="49"/>
      <c r="G17" s="50"/>
      <c r="H17" s="3"/>
      <c r="I17" s="88" t="s">
        <v>30</v>
      </c>
      <c r="J17" s="89"/>
      <c r="K17" s="45"/>
      <c r="L17" s="46"/>
      <c r="M17" s="46"/>
      <c r="N17" s="46"/>
      <c r="O17" s="47"/>
    </row>
    <row r="18" spans="2:20" x14ac:dyDescent="0.2">
      <c r="B18" s="41" t="s">
        <v>35</v>
      </c>
      <c r="C18" s="42"/>
      <c r="D18" s="42"/>
      <c r="E18" s="42"/>
      <c r="F18" s="42"/>
      <c r="G18" s="42"/>
      <c r="H18" s="33"/>
      <c r="I18" s="43">
        <f>I11</f>
        <v>222</v>
      </c>
      <c r="J18" s="44"/>
      <c r="K18" s="34"/>
      <c r="L18" s="35"/>
      <c r="M18" s="35"/>
      <c r="N18" s="35"/>
      <c r="O18" s="36"/>
    </row>
    <row r="19" spans="2:20" x14ac:dyDescent="0.2">
      <c r="B19" s="80" t="s">
        <v>5</v>
      </c>
      <c r="C19" s="81"/>
      <c r="D19" s="81"/>
      <c r="E19" s="81"/>
      <c r="F19" s="81"/>
      <c r="G19" s="82"/>
      <c r="H19" s="32"/>
      <c r="I19" s="83">
        <f ca="1">I6+(I8-1)</f>
        <v>45971</v>
      </c>
      <c r="J19" s="84"/>
      <c r="K19" s="80"/>
      <c r="L19" s="81"/>
      <c r="M19" s="81"/>
      <c r="N19" s="81"/>
      <c r="O19" s="85"/>
    </row>
    <row r="21" spans="2:20" x14ac:dyDescent="0.2">
      <c r="B21" s="99" t="s">
        <v>6</v>
      </c>
      <c r="C21" s="102" t="s">
        <v>7</v>
      </c>
      <c r="D21" s="102" t="s">
        <v>8</v>
      </c>
      <c r="E21" s="102" t="s">
        <v>36</v>
      </c>
      <c r="F21" s="103" t="s">
        <v>9</v>
      </c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2" t="s">
        <v>4</v>
      </c>
      <c r="T21" s="92" t="s">
        <v>3</v>
      </c>
    </row>
    <row r="22" spans="2:20" x14ac:dyDescent="0.2">
      <c r="B22" s="100"/>
      <c r="C22" s="95"/>
      <c r="D22" s="95"/>
      <c r="E22" s="95"/>
      <c r="F22" s="95" t="s">
        <v>10</v>
      </c>
      <c r="G22" s="95" t="s">
        <v>11</v>
      </c>
      <c r="H22" s="95" t="s">
        <v>34</v>
      </c>
      <c r="I22" s="97" t="s">
        <v>12</v>
      </c>
      <c r="J22" s="97"/>
      <c r="K22" s="97"/>
      <c r="L22" s="97"/>
      <c r="M22" s="97"/>
      <c r="N22" s="97"/>
      <c r="O22" s="97"/>
      <c r="P22" s="97"/>
      <c r="Q22" s="97"/>
      <c r="R22" s="97"/>
      <c r="S22" s="95"/>
      <c r="T22" s="93"/>
    </row>
    <row r="23" spans="2:20" x14ac:dyDescent="0.2">
      <c r="B23" s="100"/>
      <c r="C23" s="95"/>
      <c r="D23" s="95"/>
      <c r="E23" s="95"/>
      <c r="F23" s="95"/>
      <c r="G23" s="95"/>
      <c r="H23" s="95"/>
      <c r="I23" s="97" t="s">
        <v>13</v>
      </c>
      <c r="J23" s="97"/>
      <c r="K23" s="97"/>
      <c r="L23" s="98" t="s">
        <v>18</v>
      </c>
      <c r="M23" s="98"/>
      <c r="N23" s="97" t="s">
        <v>14</v>
      </c>
      <c r="O23" s="97"/>
      <c r="P23" s="97"/>
      <c r="Q23" s="97"/>
      <c r="R23" s="97"/>
      <c r="S23" s="95"/>
      <c r="T23" s="93"/>
    </row>
    <row r="24" spans="2:20" ht="139" customHeight="1" x14ac:dyDescent="0.2">
      <c r="B24" s="101"/>
      <c r="C24" s="96"/>
      <c r="D24" s="96"/>
      <c r="E24" s="96"/>
      <c r="F24" s="96"/>
      <c r="G24" s="96"/>
      <c r="H24" s="96"/>
      <c r="I24" s="4" t="s">
        <v>15</v>
      </c>
      <c r="J24" s="4" t="s">
        <v>16</v>
      </c>
      <c r="K24" s="4" t="s">
        <v>17</v>
      </c>
      <c r="L24" s="4" t="s">
        <v>19</v>
      </c>
      <c r="M24" s="4" t="s">
        <v>20</v>
      </c>
      <c r="N24" s="4" t="s">
        <v>21</v>
      </c>
      <c r="O24" s="4" t="s">
        <v>22</v>
      </c>
      <c r="P24" s="4" t="s">
        <v>23</v>
      </c>
      <c r="Q24" s="4" t="s">
        <v>24</v>
      </c>
      <c r="R24" s="4" t="s">
        <v>25</v>
      </c>
      <c r="S24" s="96"/>
      <c r="T24" s="94"/>
    </row>
    <row r="25" spans="2:20" x14ac:dyDescent="0.2">
      <c r="B25" s="5">
        <v>1</v>
      </c>
      <c r="C25" s="6">
        <v>2</v>
      </c>
      <c r="D25" s="6">
        <v>3</v>
      </c>
      <c r="E25" s="6">
        <v>4</v>
      </c>
      <c r="F25" s="6">
        <v>5</v>
      </c>
      <c r="G25" s="6">
        <v>6</v>
      </c>
      <c r="H25" s="6">
        <v>7</v>
      </c>
      <c r="I25" s="6">
        <v>8</v>
      </c>
      <c r="J25" s="6">
        <v>9</v>
      </c>
      <c r="K25" s="6">
        <v>10</v>
      </c>
      <c r="L25" s="6">
        <v>11</v>
      </c>
      <c r="M25" s="6">
        <v>12</v>
      </c>
      <c r="N25" s="6">
        <v>13</v>
      </c>
      <c r="O25" s="6">
        <v>14</v>
      </c>
      <c r="P25" s="6">
        <v>15</v>
      </c>
      <c r="Q25" s="6">
        <v>16</v>
      </c>
      <c r="R25" s="6">
        <v>17</v>
      </c>
      <c r="S25" s="6">
        <v>18</v>
      </c>
      <c r="T25" s="7">
        <v>19</v>
      </c>
    </row>
    <row r="26" spans="2:20" s="30" customFormat="1" x14ac:dyDescent="0.2">
      <c r="B26" s="8">
        <v>1</v>
      </c>
      <c r="C26" s="9">
        <f ca="1">I6</f>
        <v>45961</v>
      </c>
      <c r="D26" s="10" t="s">
        <v>27</v>
      </c>
      <c r="E26" s="11">
        <f>-I7</f>
        <v>-200</v>
      </c>
      <c r="F26" s="11">
        <f>I7</f>
        <v>200</v>
      </c>
      <c r="G26" s="10" t="s">
        <v>27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0" t="s">
        <v>27</v>
      </c>
      <c r="T26" s="13" t="s">
        <v>27</v>
      </c>
    </row>
    <row r="27" spans="2:20" s="30" customFormat="1" x14ac:dyDescent="0.2">
      <c r="B27" s="14">
        <v>2</v>
      </c>
      <c r="C27" s="15">
        <f ca="1">I19</f>
        <v>45971</v>
      </c>
      <c r="D27" s="16">
        <f>I8</f>
        <v>11</v>
      </c>
      <c r="E27" s="17">
        <f>I11</f>
        <v>222</v>
      </c>
      <c r="F27" s="17">
        <f>I7</f>
        <v>200</v>
      </c>
      <c r="G27" s="17">
        <f>I13</f>
        <v>0.2</v>
      </c>
      <c r="H27" s="18">
        <v>0</v>
      </c>
      <c r="I27" s="18">
        <v>0</v>
      </c>
      <c r="J27" s="18">
        <f>I12</f>
        <v>21.8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9" t="s">
        <v>27</v>
      </c>
      <c r="T27" s="20" t="s">
        <v>27</v>
      </c>
    </row>
    <row r="28" spans="2:20" s="30" customFormat="1" x14ac:dyDescent="0.2">
      <c r="B28" s="21" t="s">
        <v>26</v>
      </c>
      <c r="C28" s="22" t="s">
        <v>27</v>
      </c>
      <c r="D28" s="23">
        <f>I8</f>
        <v>11</v>
      </c>
      <c r="E28" s="24">
        <f>I11</f>
        <v>222</v>
      </c>
      <c r="F28" s="24">
        <f>I7</f>
        <v>200</v>
      </c>
      <c r="G28" s="24">
        <f>I13</f>
        <v>0.2</v>
      </c>
      <c r="H28" s="25">
        <v>0</v>
      </c>
      <c r="I28" s="25">
        <v>0</v>
      </c>
      <c r="J28" s="25">
        <f>I12</f>
        <v>21.8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6">
        <f ca="1">I15</f>
        <v>44.111651229858396</v>
      </c>
      <c r="T28" s="27">
        <f>I11</f>
        <v>222</v>
      </c>
    </row>
    <row r="30" spans="2:20" ht="90" customHeight="1" x14ac:dyDescent="0.2">
      <c r="B30" s="104" t="s">
        <v>38</v>
      </c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</row>
    <row r="32" spans="2:20" x14ac:dyDescent="0.2"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</row>
    <row r="33" spans="2:20" ht="18" x14ac:dyDescent="0.2">
      <c r="C33" s="2"/>
      <c r="D33" s="2"/>
      <c r="E33" s="105" t="s">
        <v>48</v>
      </c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</row>
    <row r="35" spans="2:20" x14ac:dyDescent="0.2">
      <c r="B35" s="66" t="s">
        <v>0</v>
      </c>
      <c r="C35" s="67"/>
      <c r="D35" s="67"/>
      <c r="E35" s="67"/>
      <c r="F35" s="67"/>
      <c r="G35" s="68"/>
      <c r="H35" s="31"/>
      <c r="I35" s="69">
        <f ca="1">TODAY()</f>
        <v>45961</v>
      </c>
      <c r="J35" s="70"/>
      <c r="K35" s="71" t="s">
        <v>39</v>
      </c>
      <c r="L35" s="72"/>
      <c r="M35" s="72"/>
      <c r="N35" s="72"/>
      <c r="O35" s="73"/>
    </row>
    <row r="36" spans="2:20" x14ac:dyDescent="0.2">
      <c r="B36" s="48" t="s">
        <v>1</v>
      </c>
      <c r="C36" s="49"/>
      <c r="D36" s="49"/>
      <c r="E36" s="49"/>
      <c r="F36" s="49"/>
      <c r="G36" s="50"/>
      <c r="H36" s="3"/>
      <c r="I36" s="74">
        <v>8000</v>
      </c>
      <c r="J36" s="75"/>
      <c r="K36" s="58" t="s">
        <v>41</v>
      </c>
      <c r="L36" s="59"/>
      <c r="M36" s="59"/>
      <c r="N36" s="59"/>
      <c r="O36" s="60"/>
    </row>
    <row r="37" spans="2:20" x14ac:dyDescent="0.2">
      <c r="B37" s="48" t="s">
        <v>33</v>
      </c>
      <c r="C37" s="49"/>
      <c r="D37" s="49"/>
      <c r="E37" s="49"/>
      <c r="F37" s="49"/>
      <c r="G37" s="50"/>
      <c r="H37" s="3"/>
      <c r="I37" s="56">
        <v>30</v>
      </c>
      <c r="J37" s="57"/>
      <c r="K37" s="58" t="s">
        <v>37</v>
      </c>
      <c r="L37" s="59"/>
      <c r="M37" s="59"/>
      <c r="N37" s="59"/>
      <c r="O37" s="60"/>
    </row>
    <row r="38" spans="2:20" x14ac:dyDescent="0.2">
      <c r="B38" s="48" t="s">
        <v>42</v>
      </c>
      <c r="C38" s="49"/>
      <c r="D38" s="49"/>
      <c r="E38" s="49"/>
      <c r="F38" s="49"/>
      <c r="G38" s="50"/>
      <c r="H38" s="3"/>
      <c r="I38" s="51">
        <v>0</v>
      </c>
      <c r="J38" s="52"/>
      <c r="K38" s="53" t="s">
        <v>43</v>
      </c>
      <c r="L38" s="54"/>
      <c r="M38" s="54"/>
      <c r="N38" s="54"/>
      <c r="O38" s="55"/>
    </row>
    <row r="39" spans="2:20" x14ac:dyDescent="0.2">
      <c r="B39" s="48" t="s">
        <v>44</v>
      </c>
      <c r="C39" s="49"/>
      <c r="D39" s="49"/>
      <c r="E39" s="49"/>
      <c r="F39" s="49"/>
      <c r="G39" s="50"/>
      <c r="H39" s="3"/>
      <c r="I39" s="77">
        <f>I42/I36</f>
        <v>0.29710000000000003</v>
      </c>
      <c r="J39" s="78"/>
      <c r="K39" s="63"/>
      <c r="L39" s="64"/>
      <c r="M39" s="64"/>
      <c r="N39" s="64"/>
      <c r="O39" s="65"/>
    </row>
    <row r="40" spans="2:20" x14ac:dyDescent="0.2">
      <c r="B40" s="48" t="s">
        <v>2</v>
      </c>
      <c r="C40" s="49"/>
      <c r="D40" s="49"/>
      <c r="E40" s="49"/>
      <c r="F40" s="49"/>
      <c r="G40" s="50"/>
      <c r="H40" s="3"/>
      <c r="I40" s="77">
        <v>1E-4</v>
      </c>
      <c r="J40" s="78"/>
      <c r="K40" s="63">
        <f>I36*I37*P40</f>
        <v>2400</v>
      </c>
      <c r="L40" s="64"/>
      <c r="M40" s="64"/>
      <c r="N40" s="64"/>
      <c r="O40" s="65"/>
      <c r="P40" s="37">
        <f>1%-(1%-1%*(100%-I38))</f>
        <v>0.01</v>
      </c>
    </row>
    <row r="41" spans="2:20" x14ac:dyDescent="0.2">
      <c r="B41" s="48" t="s">
        <v>3</v>
      </c>
      <c r="C41" s="49"/>
      <c r="D41" s="49"/>
      <c r="E41" s="49"/>
      <c r="F41" s="49"/>
      <c r="G41" s="50"/>
      <c r="H41" s="3"/>
      <c r="I41" s="86">
        <f>I36+I44</f>
        <v>10400</v>
      </c>
      <c r="J41" s="87"/>
      <c r="K41" s="48"/>
      <c r="L41" s="49"/>
      <c r="M41" s="49"/>
      <c r="N41" s="49"/>
      <c r="O41" s="79"/>
    </row>
    <row r="42" spans="2:20" x14ac:dyDescent="0.2">
      <c r="B42" s="48" t="s">
        <v>45</v>
      </c>
      <c r="C42" s="49"/>
      <c r="D42" s="49"/>
      <c r="E42" s="49"/>
      <c r="F42" s="49"/>
      <c r="G42" s="50"/>
      <c r="H42" s="3"/>
      <c r="I42" s="90">
        <f>I44-I43</f>
        <v>2376.8000000000002</v>
      </c>
      <c r="J42" s="91"/>
      <c r="K42" s="63"/>
      <c r="L42" s="64"/>
      <c r="M42" s="64"/>
      <c r="N42" s="64"/>
      <c r="O42" s="65"/>
    </row>
    <row r="43" spans="2:20" x14ac:dyDescent="0.2">
      <c r="B43" s="48" t="s">
        <v>46</v>
      </c>
      <c r="C43" s="49"/>
      <c r="D43" s="49"/>
      <c r="E43" s="49"/>
      <c r="F43" s="49"/>
      <c r="G43" s="50"/>
      <c r="H43" s="3"/>
      <c r="I43" s="90">
        <f>ROUNDDOWN(I36*I40,2)*(I37-1)</f>
        <v>23.200000000000003</v>
      </c>
      <c r="J43" s="91"/>
      <c r="K43" s="63"/>
      <c r="L43" s="64"/>
      <c r="M43" s="64"/>
      <c r="N43" s="64"/>
      <c r="O43" s="65"/>
    </row>
    <row r="44" spans="2:20" x14ac:dyDescent="0.2">
      <c r="B44" s="48" t="s">
        <v>47</v>
      </c>
      <c r="C44" s="49"/>
      <c r="D44" s="49"/>
      <c r="E44" s="49"/>
      <c r="F44" s="49"/>
      <c r="G44" s="50"/>
      <c r="H44" s="3"/>
      <c r="I44" s="86">
        <f>ROUNDDOWN(K40,2)</f>
        <v>2400</v>
      </c>
      <c r="J44" s="87"/>
      <c r="K44" s="48"/>
      <c r="L44" s="49"/>
      <c r="M44" s="49"/>
      <c r="N44" s="49"/>
      <c r="O44" s="79"/>
    </row>
    <row r="45" spans="2:20" x14ac:dyDescent="0.2">
      <c r="B45" s="48" t="s">
        <v>4</v>
      </c>
      <c r="C45" s="49"/>
      <c r="D45" s="49"/>
      <c r="E45" s="49"/>
      <c r="F45" s="49"/>
      <c r="G45" s="50"/>
      <c r="H45" s="3"/>
      <c r="I45" s="77">
        <f ca="1">XIRR(E56:E57,C56:C57)</f>
        <v>26.171562004089356</v>
      </c>
      <c r="J45" s="78"/>
      <c r="K45" s="48"/>
      <c r="L45" s="49"/>
      <c r="M45" s="49"/>
      <c r="N45" s="49"/>
      <c r="O45" s="79"/>
    </row>
    <row r="46" spans="2:20" x14ac:dyDescent="0.2">
      <c r="B46" s="48" t="s">
        <v>32</v>
      </c>
      <c r="C46" s="49"/>
      <c r="D46" s="49"/>
      <c r="E46" s="49"/>
      <c r="F46" s="49"/>
      <c r="G46" s="50"/>
      <c r="H46" s="3"/>
      <c r="I46" s="88" t="s">
        <v>30</v>
      </c>
      <c r="J46" s="89"/>
      <c r="K46" s="45"/>
      <c r="L46" s="46"/>
      <c r="M46" s="46"/>
      <c r="N46" s="46"/>
      <c r="O46" s="47"/>
    </row>
    <row r="47" spans="2:20" x14ac:dyDescent="0.2">
      <c r="B47" s="48" t="s">
        <v>31</v>
      </c>
      <c r="C47" s="49"/>
      <c r="D47" s="49"/>
      <c r="E47" s="49"/>
      <c r="F47" s="49"/>
      <c r="G47" s="50"/>
      <c r="H47" s="3"/>
      <c r="I47" s="88" t="s">
        <v>30</v>
      </c>
      <c r="J47" s="89"/>
      <c r="K47" s="45"/>
      <c r="L47" s="46"/>
      <c r="M47" s="46"/>
      <c r="N47" s="46"/>
      <c r="O47" s="47"/>
    </row>
    <row r="48" spans="2:20" x14ac:dyDescent="0.2">
      <c r="B48" s="41" t="s">
        <v>35</v>
      </c>
      <c r="C48" s="42"/>
      <c r="D48" s="42"/>
      <c r="E48" s="42"/>
      <c r="F48" s="42"/>
      <c r="G48" s="42"/>
      <c r="H48" s="33"/>
      <c r="I48" s="43">
        <f>I41</f>
        <v>10400</v>
      </c>
      <c r="J48" s="44"/>
      <c r="K48" s="34"/>
      <c r="L48" s="35"/>
      <c r="M48" s="35"/>
      <c r="N48" s="35"/>
      <c r="O48" s="36"/>
    </row>
    <row r="49" spans="2:20" x14ac:dyDescent="0.2">
      <c r="B49" s="80" t="s">
        <v>5</v>
      </c>
      <c r="C49" s="81"/>
      <c r="D49" s="81"/>
      <c r="E49" s="81"/>
      <c r="F49" s="81"/>
      <c r="G49" s="82"/>
      <c r="H49" s="32"/>
      <c r="I49" s="83">
        <f ca="1">I35+(I37-1)</f>
        <v>45990</v>
      </c>
      <c r="J49" s="84"/>
      <c r="K49" s="80"/>
      <c r="L49" s="81"/>
      <c r="M49" s="81"/>
      <c r="N49" s="81"/>
      <c r="O49" s="85"/>
    </row>
    <row r="51" spans="2:20" x14ac:dyDescent="0.2">
      <c r="B51" s="99" t="s">
        <v>6</v>
      </c>
      <c r="C51" s="102" t="s">
        <v>7</v>
      </c>
      <c r="D51" s="102" t="s">
        <v>8</v>
      </c>
      <c r="E51" s="102" t="s">
        <v>36</v>
      </c>
      <c r="F51" s="103" t="s">
        <v>9</v>
      </c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2" t="s">
        <v>4</v>
      </c>
      <c r="T51" s="92" t="s">
        <v>3</v>
      </c>
    </row>
    <row r="52" spans="2:20" x14ac:dyDescent="0.2">
      <c r="B52" s="100"/>
      <c r="C52" s="95"/>
      <c r="D52" s="95"/>
      <c r="E52" s="95"/>
      <c r="F52" s="95" t="s">
        <v>10</v>
      </c>
      <c r="G52" s="95" t="s">
        <v>11</v>
      </c>
      <c r="H52" s="95" t="s">
        <v>34</v>
      </c>
      <c r="I52" s="97" t="s">
        <v>12</v>
      </c>
      <c r="J52" s="97"/>
      <c r="K52" s="97"/>
      <c r="L52" s="97"/>
      <c r="M52" s="97"/>
      <c r="N52" s="97"/>
      <c r="O52" s="97"/>
      <c r="P52" s="97"/>
      <c r="Q52" s="97"/>
      <c r="R52" s="97"/>
      <c r="S52" s="95"/>
      <c r="T52" s="93"/>
    </row>
    <row r="53" spans="2:20" x14ac:dyDescent="0.2">
      <c r="B53" s="100"/>
      <c r="C53" s="95"/>
      <c r="D53" s="95"/>
      <c r="E53" s="95"/>
      <c r="F53" s="95"/>
      <c r="G53" s="95"/>
      <c r="H53" s="95"/>
      <c r="I53" s="97" t="s">
        <v>13</v>
      </c>
      <c r="J53" s="97"/>
      <c r="K53" s="97"/>
      <c r="L53" s="98" t="s">
        <v>18</v>
      </c>
      <c r="M53" s="98"/>
      <c r="N53" s="97" t="s">
        <v>14</v>
      </c>
      <c r="O53" s="97"/>
      <c r="P53" s="97"/>
      <c r="Q53" s="97"/>
      <c r="R53" s="97"/>
      <c r="S53" s="95"/>
      <c r="T53" s="93"/>
    </row>
    <row r="54" spans="2:20" ht="139" customHeight="1" x14ac:dyDescent="0.2">
      <c r="B54" s="101"/>
      <c r="C54" s="96"/>
      <c r="D54" s="96"/>
      <c r="E54" s="96"/>
      <c r="F54" s="96"/>
      <c r="G54" s="96"/>
      <c r="H54" s="96"/>
      <c r="I54" s="4" t="s">
        <v>15</v>
      </c>
      <c r="J54" s="4" t="s">
        <v>16</v>
      </c>
      <c r="K54" s="4" t="s">
        <v>17</v>
      </c>
      <c r="L54" s="4" t="s">
        <v>19</v>
      </c>
      <c r="M54" s="4" t="s">
        <v>20</v>
      </c>
      <c r="N54" s="4" t="s">
        <v>21</v>
      </c>
      <c r="O54" s="4" t="s">
        <v>22</v>
      </c>
      <c r="P54" s="4" t="s">
        <v>23</v>
      </c>
      <c r="Q54" s="4" t="s">
        <v>24</v>
      </c>
      <c r="R54" s="4" t="s">
        <v>25</v>
      </c>
      <c r="S54" s="96"/>
      <c r="T54" s="94"/>
    </row>
    <row r="55" spans="2:20" x14ac:dyDescent="0.2">
      <c r="B55" s="5">
        <v>1</v>
      </c>
      <c r="C55" s="6">
        <v>2</v>
      </c>
      <c r="D55" s="6">
        <v>3</v>
      </c>
      <c r="E55" s="6">
        <v>4</v>
      </c>
      <c r="F55" s="6">
        <v>5</v>
      </c>
      <c r="G55" s="6">
        <v>6</v>
      </c>
      <c r="H55" s="6">
        <v>7</v>
      </c>
      <c r="I55" s="6">
        <v>8</v>
      </c>
      <c r="J55" s="6">
        <v>9</v>
      </c>
      <c r="K55" s="6">
        <v>10</v>
      </c>
      <c r="L55" s="6">
        <v>11</v>
      </c>
      <c r="M55" s="6">
        <v>12</v>
      </c>
      <c r="N55" s="6">
        <v>13</v>
      </c>
      <c r="O55" s="6">
        <v>14</v>
      </c>
      <c r="P55" s="6">
        <v>15</v>
      </c>
      <c r="Q55" s="6">
        <v>16</v>
      </c>
      <c r="R55" s="6">
        <v>17</v>
      </c>
      <c r="S55" s="6">
        <v>18</v>
      </c>
      <c r="T55" s="7">
        <v>19</v>
      </c>
    </row>
    <row r="56" spans="2:20" s="30" customFormat="1" x14ac:dyDescent="0.2">
      <c r="B56" s="8">
        <v>1</v>
      </c>
      <c r="C56" s="9">
        <f ca="1">I35</f>
        <v>45961</v>
      </c>
      <c r="D56" s="10" t="s">
        <v>27</v>
      </c>
      <c r="E56" s="11">
        <f>-I36</f>
        <v>-8000</v>
      </c>
      <c r="F56" s="11">
        <f>I36</f>
        <v>8000</v>
      </c>
      <c r="G56" s="10" t="s">
        <v>27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0" t="s">
        <v>27</v>
      </c>
      <c r="T56" s="13" t="s">
        <v>27</v>
      </c>
    </row>
    <row r="57" spans="2:20" s="30" customFormat="1" x14ac:dyDescent="0.2">
      <c r="B57" s="14">
        <v>2</v>
      </c>
      <c r="C57" s="15">
        <f ca="1">I49</f>
        <v>45990</v>
      </c>
      <c r="D57" s="16">
        <f>I37</f>
        <v>30</v>
      </c>
      <c r="E57" s="17">
        <f>I41</f>
        <v>10400</v>
      </c>
      <c r="F57" s="17">
        <f>I36</f>
        <v>8000</v>
      </c>
      <c r="G57" s="17">
        <f>I43</f>
        <v>23.200000000000003</v>
      </c>
      <c r="H57" s="18">
        <v>0</v>
      </c>
      <c r="I57" s="18">
        <v>0</v>
      </c>
      <c r="J57" s="18">
        <f>I42</f>
        <v>2376.8000000000002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9" t="s">
        <v>27</v>
      </c>
      <c r="T57" s="20" t="s">
        <v>27</v>
      </c>
    </row>
    <row r="58" spans="2:20" s="30" customFormat="1" x14ac:dyDescent="0.2">
      <c r="B58" s="21" t="s">
        <v>26</v>
      </c>
      <c r="C58" s="22" t="s">
        <v>27</v>
      </c>
      <c r="D58" s="23">
        <f>I37</f>
        <v>30</v>
      </c>
      <c r="E58" s="24">
        <f>I41</f>
        <v>10400</v>
      </c>
      <c r="F58" s="24">
        <f>I36</f>
        <v>8000</v>
      </c>
      <c r="G58" s="24">
        <f>I43</f>
        <v>23.200000000000003</v>
      </c>
      <c r="H58" s="25">
        <v>0</v>
      </c>
      <c r="I58" s="25">
        <v>0</v>
      </c>
      <c r="J58" s="25">
        <f>I42</f>
        <v>2376.8000000000002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6">
        <f ca="1">I45</f>
        <v>26.171562004089356</v>
      </c>
      <c r="T58" s="27">
        <f>I41</f>
        <v>10400</v>
      </c>
    </row>
    <row r="60" spans="2:20" ht="90" customHeight="1" x14ac:dyDescent="0.2">
      <c r="B60" s="104" t="s">
        <v>38</v>
      </c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</row>
    <row r="61" spans="2:20" x14ac:dyDescent="0.2"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3" spans="2:20" ht="46" customHeight="1" x14ac:dyDescent="0.2">
      <c r="B63" s="40"/>
      <c r="C63" s="40"/>
      <c r="D63" s="40"/>
      <c r="E63" s="39" t="s">
        <v>28</v>
      </c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</row>
    <row r="65" spans="2:20" ht="18" x14ac:dyDescent="0.2">
      <c r="C65" s="2"/>
      <c r="D65" s="2"/>
      <c r="E65" s="105" t="s">
        <v>51</v>
      </c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</row>
    <row r="67" spans="2:20" x14ac:dyDescent="0.2">
      <c r="B67" s="66" t="s">
        <v>0</v>
      </c>
      <c r="C67" s="67"/>
      <c r="D67" s="67"/>
      <c r="E67" s="67"/>
      <c r="F67" s="67"/>
      <c r="G67" s="68"/>
      <c r="H67" s="31"/>
      <c r="I67" s="69">
        <f ca="1">TODAY()</f>
        <v>45961</v>
      </c>
      <c r="J67" s="70"/>
      <c r="K67" s="71" t="s">
        <v>39</v>
      </c>
      <c r="L67" s="72"/>
      <c r="M67" s="72"/>
      <c r="N67" s="72"/>
      <c r="O67" s="73"/>
    </row>
    <row r="68" spans="2:20" x14ac:dyDescent="0.2">
      <c r="B68" s="48" t="s">
        <v>1</v>
      </c>
      <c r="C68" s="49"/>
      <c r="D68" s="49"/>
      <c r="E68" s="49"/>
      <c r="F68" s="49"/>
      <c r="G68" s="50"/>
      <c r="H68" s="3"/>
      <c r="I68" s="74">
        <v>8100</v>
      </c>
      <c r="J68" s="75"/>
      <c r="K68" s="58" t="s">
        <v>52</v>
      </c>
      <c r="L68" s="59"/>
      <c r="M68" s="59"/>
      <c r="N68" s="59"/>
      <c r="O68" s="60"/>
    </row>
    <row r="69" spans="2:20" x14ac:dyDescent="0.2">
      <c r="B69" s="48" t="s">
        <v>33</v>
      </c>
      <c r="C69" s="49"/>
      <c r="D69" s="49"/>
      <c r="E69" s="49"/>
      <c r="F69" s="49"/>
      <c r="G69" s="50"/>
      <c r="H69" s="3"/>
      <c r="I69" s="56">
        <v>30</v>
      </c>
      <c r="J69" s="57"/>
      <c r="K69" s="58" t="s">
        <v>37</v>
      </c>
      <c r="L69" s="59"/>
      <c r="M69" s="59"/>
      <c r="N69" s="59"/>
      <c r="O69" s="60"/>
    </row>
    <row r="70" spans="2:20" x14ac:dyDescent="0.2">
      <c r="B70" s="48" t="s">
        <v>42</v>
      </c>
      <c r="C70" s="49"/>
      <c r="D70" s="49"/>
      <c r="E70" s="49"/>
      <c r="F70" s="49"/>
      <c r="G70" s="50"/>
      <c r="H70" s="3"/>
      <c r="I70" s="51">
        <v>0</v>
      </c>
      <c r="J70" s="52"/>
      <c r="K70" s="53" t="s">
        <v>43</v>
      </c>
      <c r="L70" s="54"/>
      <c r="M70" s="54"/>
      <c r="N70" s="54"/>
      <c r="O70" s="55"/>
    </row>
    <row r="71" spans="2:20" x14ac:dyDescent="0.2">
      <c r="B71" s="48" t="s">
        <v>44</v>
      </c>
      <c r="C71" s="49"/>
      <c r="D71" s="49"/>
      <c r="E71" s="49"/>
      <c r="F71" s="49"/>
      <c r="G71" s="50"/>
      <c r="H71" s="3"/>
      <c r="I71" s="77">
        <f>I74/I68</f>
        <v>0.29710000000000003</v>
      </c>
      <c r="J71" s="78"/>
      <c r="K71" s="63"/>
      <c r="L71" s="64"/>
      <c r="M71" s="64"/>
      <c r="N71" s="64"/>
      <c r="O71" s="65"/>
    </row>
    <row r="72" spans="2:20" x14ac:dyDescent="0.2">
      <c r="B72" s="48" t="s">
        <v>2</v>
      </c>
      <c r="C72" s="49"/>
      <c r="D72" s="49"/>
      <c r="E72" s="49"/>
      <c r="F72" s="49"/>
      <c r="G72" s="50"/>
      <c r="H72" s="3"/>
      <c r="I72" s="77">
        <v>1E-4</v>
      </c>
      <c r="J72" s="78"/>
      <c r="K72" s="63">
        <f>I68*I69*P72</f>
        <v>2430</v>
      </c>
      <c r="L72" s="64"/>
      <c r="M72" s="64"/>
      <c r="N72" s="64"/>
      <c r="O72" s="65"/>
      <c r="P72" s="37">
        <f>1%-(1%-1%*(100%-I70))</f>
        <v>0.01</v>
      </c>
    </row>
    <row r="73" spans="2:20" x14ac:dyDescent="0.2">
      <c r="B73" s="48" t="s">
        <v>3</v>
      </c>
      <c r="C73" s="49"/>
      <c r="D73" s="49"/>
      <c r="E73" s="49"/>
      <c r="F73" s="49"/>
      <c r="G73" s="50"/>
      <c r="H73" s="3"/>
      <c r="I73" s="86">
        <f>I68+I76</f>
        <v>10530</v>
      </c>
      <c r="J73" s="87"/>
      <c r="K73" s="48"/>
      <c r="L73" s="49"/>
      <c r="M73" s="49"/>
      <c r="N73" s="49"/>
      <c r="O73" s="79"/>
    </row>
    <row r="74" spans="2:20" x14ac:dyDescent="0.2">
      <c r="B74" s="48" t="s">
        <v>45</v>
      </c>
      <c r="C74" s="49"/>
      <c r="D74" s="49"/>
      <c r="E74" s="49"/>
      <c r="F74" s="49"/>
      <c r="G74" s="50"/>
      <c r="H74" s="3"/>
      <c r="I74" s="90">
        <f>I76-I75</f>
        <v>2406.5100000000002</v>
      </c>
      <c r="J74" s="91"/>
      <c r="K74" s="63"/>
      <c r="L74" s="64"/>
      <c r="M74" s="64"/>
      <c r="N74" s="64"/>
      <c r="O74" s="65"/>
    </row>
    <row r="75" spans="2:20" x14ac:dyDescent="0.2">
      <c r="B75" s="48" t="s">
        <v>46</v>
      </c>
      <c r="C75" s="49"/>
      <c r="D75" s="49"/>
      <c r="E75" s="49"/>
      <c r="F75" s="49"/>
      <c r="G75" s="50"/>
      <c r="H75" s="3"/>
      <c r="I75" s="90">
        <f>ROUNDDOWN(I68*I72,2)*(I69-1)</f>
        <v>23.490000000000002</v>
      </c>
      <c r="J75" s="91"/>
      <c r="K75" s="63"/>
      <c r="L75" s="64"/>
      <c r="M75" s="64"/>
      <c r="N75" s="64"/>
      <c r="O75" s="65"/>
    </row>
    <row r="76" spans="2:20" x14ac:dyDescent="0.2">
      <c r="B76" s="48" t="s">
        <v>47</v>
      </c>
      <c r="C76" s="49"/>
      <c r="D76" s="49"/>
      <c r="E76" s="49"/>
      <c r="F76" s="49"/>
      <c r="G76" s="50"/>
      <c r="H76" s="3"/>
      <c r="I76" s="86">
        <f>ROUNDDOWN(K72,2)</f>
        <v>2430</v>
      </c>
      <c r="J76" s="87"/>
      <c r="K76" s="48"/>
      <c r="L76" s="49"/>
      <c r="M76" s="49"/>
      <c r="N76" s="49"/>
      <c r="O76" s="79"/>
    </row>
    <row r="77" spans="2:20" x14ac:dyDescent="0.2">
      <c r="B77" s="48" t="s">
        <v>4</v>
      </c>
      <c r="C77" s="49"/>
      <c r="D77" s="49"/>
      <c r="E77" s="49"/>
      <c r="F77" s="49"/>
      <c r="G77" s="50"/>
      <c r="H77" s="3"/>
      <c r="I77" s="77">
        <f ca="1">XIRR(E88:E89,C88:C89)</f>
        <v>26.171562004089356</v>
      </c>
      <c r="J77" s="78"/>
      <c r="K77" s="48"/>
      <c r="L77" s="49"/>
      <c r="M77" s="49"/>
      <c r="N77" s="49"/>
      <c r="O77" s="79"/>
    </row>
    <row r="78" spans="2:20" x14ac:dyDescent="0.2">
      <c r="B78" s="48" t="s">
        <v>32</v>
      </c>
      <c r="C78" s="49"/>
      <c r="D78" s="49"/>
      <c r="E78" s="49"/>
      <c r="F78" s="49"/>
      <c r="G78" s="50"/>
      <c r="H78" s="3"/>
      <c r="I78" s="88" t="s">
        <v>30</v>
      </c>
      <c r="J78" s="89"/>
      <c r="K78" s="45"/>
      <c r="L78" s="46"/>
      <c r="M78" s="46"/>
      <c r="N78" s="46"/>
      <c r="O78" s="47"/>
    </row>
    <row r="79" spans="2:20" x14ac:dyDescent="0.2">
      <c r="B79" s="48" t="s">
        <v>31</v>
      </c>
      <c r="C79" s="49"/>
      <c r="D79" s="49"/>
      <c r="E79" s="49"/>
      <c r="F79" s="49"/>
      <c r="G79" s="50"/>
      <c r="H79" s="3"/>
      <c r="I79" s="88" t="s">
        <v>30</v>
      </c>
      <c r="J79" s="89"/>
      <c r="K79" s="45"/>
      <c r="L79" s="46"/>
      <c r="M79" s="46"/>
      <c r="N79" s="46"/>
      <c r="O79" s="47"/>
    </row>
    <row r="80" spans="2:20" ht="16" customHeight="1" x14ac:dyDescent="0.2">
      <c r="B80" s="41" t="s">
        <v>35</v>
      </c>
      <c r="C80" s="42"/>
      <c r="D80" s="42"/>
      <c r="E80" s="42"/>
      <c r="F80" s="42"/>
      <c r="G80" s="42"/>
      <c r="H80" s="33"/>
      <c r="I80" s="43">
        <f>I73</f>
        <v>10530</v>
      </c>
      <c r="J80" s="44"/>
      <c r="K80" s="45"/>
      <c r="L80" s="46"/>
      <c r="M80" s="46"/>
      <c r="N80" s="46"/>
      <c r="O80" s="47"/>
    </row>
    <row r="81" spans="2:20" x14ac:dyDescent="0.2">
      <c r="B81" s="80" t="s">
        <v>5</v>
      </c>
      <c r="C81" s="81"/>
      <c r="D81" s="81"/>
      <c r="E81" s="81"/>
      <c r="F81" s="81"/>
      <c r="G81" s="82"/>
      <c r="H81" s="32"/>
      <c r="I81" s="83">
        <f ca="1">I67+(I69-1)</f>
        <v>45990</v>
      </c>
      <c r="J81" s="84"/>
      <c r="K81" s="80"/>
      <c r="L81" s="81"/>
      <c r="M81" s="81"/>
      <c r="N81" s="81"/>
      <c r="O81" s="85"/>
    </row>
    <row r="83" spans="2:20" x14ac:dyDescent="0.2">
      <c r="B83" s="99" t="s">
        <v>6</v>
      </c>
      <c r="C83" s="102" t="s">
        <v>7</v>
      </c>
      <c r="D83" s="102" t="s">
        <v>8</v>
      </c>
      <c r="E83" s="102" t="s">
        <v>36</v>
      </c>
      <c r="F83" s="103" t="s">
        <v>9</v>
      </c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2" t="s">
        <v>4</v>
      </c>
      <c r="T83" s="92" t="s">
        <v>3</v>
      </c>
    </row>
    <row r="84" spans="2:20" x14ac:dyDescent="0.2">
      <c r="B84" s="100"/>
      <c r="C84" s="95"/>
      <c r="D84" s="95"/>
      <c r="E84" s="95"/>
      <c r="F84" s="95" t="s">
        <v>10</v>
      </c>
      <c r="G84" s="95" t="s">
        <v>11</v>
      </c>
      <c r="H84" s="95" t="s">
        <v>34</v>
      </c>
      <c r="I84" s="97" t="s">
        <v>12</v>
      </c>
      <c r="J84" s="97"/>
      <c r="K84" s="97"/>
      <c r="L84" s="97"/>
      <c r="M84" s="97"/>
      <c r="N84" s="97"/>
      <c r="O84" s="97"/>
      <c r="P84" s="97"/>
      <c r="Q84" s="97"/>
      <c r="R84" s="97"/>
      <c r="S84" s="95"/>
      <c r="T84" s="93"/>
    </row>
    <row r="85" spans="2:20" x14ac:dyDescent="0.2">
      <c r="B85" s="100"/>
      <c r="C85" s="95"/>
      <c r="D85" s="95"/>
      <c r="E85" s="95"/>
      <c r="F85" s="95"/>
      <c r="G85" s="95"/>
      <c r="H85" s="95"/>
      <c r="I85" s="97" t="s">
        <v>13</v>
      </c>
      <c r="J85" s="97"/>
      <c r="K85" s="97"/>
      <c r="L85" s="98" t="s">
        <v>18</v>
      </c>
      <c r="M85" s="98"/>
      <c r="N85" s="97" t="s">
        <v>14</v>
      </c>
      <c r="O85" s="97"/>
      <c r="P85" s="97"/>
      <c r="Q85" s="97"/>
      <c r="R85" s="97"/>
      <c r="S85" s="95"/>
      <c r="T85" s="93"/>
    </row>
    <row r="86" spans="2:20" ht="139" customHeight="1" x14ac:dyDescent="0.2">
      <c r="B86" s="101"/>
      <c r="C86" s="96"/>
      <c r="D86" s="96"/>
      <c r="E86" s="96"/>
      <c r="F86" s="96"/>
      <c r="G86" s="96"/>
      <c r="H86" s="96"/>
      <c r="I86" s="4" t="s">
        <v>15</v>
      </c>
      <c r="J86" s="4" t="s">
        <v>16</v>
      </c>
      <c r="K86" s="4" t="s">
        <v>17</v>
      </c>
      <c r="L86" s="4" t="s">
        <v>19</v>
      </c>
      <c r="M86" s="4" t="s">
        <v>20</v>
      </c>
      <c r="N86" s="4" t="s">
        <v>21</v>
      </c>
      <c r="O86" s="4" t="s">
        <v>22</v>
      </c>
      <c r="P86" s="4" t="s">
        <v>23</v>
      </c>
      <c r="Q86" s="4" t="s">
        <v>24</v>
      </c>
      <c r="R86" s="4" t="s">
        <v>25</v>
      </c>
      <c r="S86" s="96"/>
      <c r="T86" s="94"/>
    </row>
    <row r="87" spans="2:20" x14ac:dyDescent="0.2">
      <c r="B87" s="5">
        <v>1</v>
      </c>
      <c r="C87" s="6">
        <v>2</v>
      </c>
      <c r="D87" s="6">
        <v>3</v>
      </c>
      <c r="E87" s="6">
        <v>4</v>
      </c>
      <c r="F87" s="6">
        <v>5</v>
      </c>
      <c r="G87" s="6">
        <v>6</v>
      </c>
      <c r="H87" s="6">
        <v>7</v>
      </c>
      <c r="I87" s="6">
        <v>8</v>
      </c>
      <c r="J87" s="6">
        <v>9</v>
      </c>
      <c r="K87" s="6">
        <v>10</v>
      </c>
      <c r="L87" s="6">
        <v>11</v>
      </c>
      <c r="M87" s="6">
        <v>12</v>
      </c>
      <c r="N87" s="6">
        <v>13</v>
      </c>
      <c r="O87" s="6">
        <v>14</v>
      </c>
      <c r="P87" s="6">
        <v>15</v>
      </c>
      <c r="Q87" s="6">
        <v>16</v>
      </c>
      <c r="R87" s="6">
        <v>17</v>
      </c>
      <c r="S87" s="6">
        <v>18</v>
      </c>
      <c r="T87" s="7">
        <v>19</v>
      </c>
    </row>
    <row r="88" spans="2:20" s="30" customFormat="1" x14ac:dyDescent="0.2">
      <c r="B88" s="8">
        <v>1</v>
      </c>
      <c r="C88" s="9">
        <f ca="1">I67</f>
        <v>45961</v>
      </c>
      <c r="D88" s="10" t="s">
        <v>27</v>
      </c>
      <c r="E88" s="11">
        <f>-I68</f>
        <v>-8100</v>
      </c>
      <c r="F88" s="11">
        <f>I68</f>
        <v>8100</v>
      </c>
      <c r="G88" s="10" t="s">
        <v>27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0" t="s">
        <v>27</v>
      </c>
      <c r="T88" s="13" t="s">
        <v>27</v>
      </c>
    </row>
    <row r="89" spans="2:20" s="30" customFormat="1" x14ac:dyDescent="0.2">
      <c r="B89" s="14">
        <v>2</v>
      </c>
      <c r="C89" s="15">
        <f ca="1">I81</f>
        <v>45990</v>
      </c>
      <c r="D89" s="16">
        <f>I69</f>
        <v>30</v>
      </c>
      <c r="E89" s="17">
        <f>I73</f>
        <v>10530</v>
      </c>
      <c r="F89" s="17">
        <f>I68</f>
        <v>8100</v>
      </c>
      <c r="G89" s="17">
        <f>I75</f>
        <v>23.490000000000002</v>
      </c>
      <c r="H89" s="18">
        <v>0</v>
      </c>
      <c r="I89" s="18">
        <v>0</v>
      </c>
      <c r="J89" s="18">
        <f>I74</f>
        <v>2406.5100000000002</v>
      </c>
      <c r="K89" s="18">
        <v>0</v>
      </c>
      <c r="L89" s="18">
        <v>0</v>
      </c>
      <c r="M89" s="18">
        <v>0</v>
      </c>
      <c r="N89" s="18">
        <v>0</v>
      </c>
      <c r="O89" s="18">
        <v>0</v>
      </c>
      <c r="P89" s="18">
        <v>0</v>
      </c>
      <c r="Q89" s="18">
        <v>0</v>
      </c>
      <c r="R89" s="18">
        <v>0</v>
      </c>
      <c r="S89" s="19" t="s">
        <v>27</v>
      </c>
      <c r="T89" s="20" t="s">
        <v>27</v>
      </c>
    </row>
    <row r="90" spans="2:20" s="30" customFormat="1" x14ac:dyDescent="0.2">
      <c r="B90" s="21" t="s">
        <v>26</v>
      </c>
      <c r="C90" s="22" t="s">
        <v>27</v>
      </c>
      <c r="D90" s="23">
        <f>I69</f>
        <v>30</v>
      </c>
      <c r="E90" s="24">
        <f>I73</f>
        <v>10530</v>
      </c>
      <c r="F90" s="24">
        <f>I68</f>
        <v>8100</v>
      </c>
      <c r="G90" s="24">
        <f>I75</f>
        <v>23.490000000000002</v>
      </c>
      <c r="H90" s="25">
        <v>0</v>
      </c>
      <c r="I90" s="25">
        <v>0</v>
      </c>
      <c r="J90" s="25">
        <f>I74</f>
        <v>2406.5100000000002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6">
        <f ca="1">I77</f>
        <v>26.171562004089356</v>
      </c>
      <c r="T90" s="27">
        <f>I73</f>
        <v>10530</v>
      </c>
    </row>
    <row r="92" spans="2:20" ht="90" customHeight="1" x14ac:dyDescent="0.2">
      <c r="B92" s="104" t="s">
        <v>38</v>
      </c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</row>
  </sheetData>
  <sheetProtection algorithmName="SHA-512" hashValue="DXuhaXmkaciPPC+Mmj+m46HpCdwSPEq+cEOxMoPl5YMTPQVHdUQbwR8MVpVcnT8ij5Kh+A/2QXHWgNR+5CJV7Q==" saltValue="wkAycS2iDaHmOinatpHXZQ==" spinCount="100000" sheet="1" objects="1" scenarios="1"/>
  <mergeCells count="182">
    <mergeCell ref="B39:G39"/>
    <mergeCell ref="I39:J39"/>
    <mergeCell ref="K39:O39"/>
    <mergeCell ref="B42:G42"/>
    <mergeCell ref="I42:J42"/>
    <mergeCell ref="K42:O42"/>
    <mergeCell ref="B43:G43"/>
    <mergeCell ref="I43:J43"/>
    <mergeCell ref="K43:O43"/>
    <mergeCell ref="B46:G46"/>
    <mergeCell ref="I46:J46"/>
    <mergeCell ref="B47:G47"/>
    <mergeCell ref="I47:J47"/>
    <mergeCell ref="B78:G78"/>
    <mergeCell ref="I78:J78"/>
    <mergeCell ref="B79:G79"/>
    <mergeCell ref="I79:J79"/>
    <mergeCell ref="B77:G77"/>
    <mergeCell ref="I77:J77"/>
    <mergeCell ref="B76:G76"/>
    <mergeCell ref="I76:J76"/>
    <mergeCell ref="B71:G71"/>
    <mergeCell ref="I71:J71"/>
    <mergeCell ref="B74:G74"/>
    <mergeCell ref="I74:J74"/>
    <mergeCell ref="B75:G75"/>
    <mergeCell ref="I75:J75"/>
    <mergeCell ref="B92:T92"/>
    <mergeCell ref="B63:D63"/>
    <mergeCell ref="E63:T63"/>
    <mergeCell ref="T83:T86"/>
    <mergeCell ref="F84:F86"/>
    <mergeCell ref="G84:G86"/>
    <mergeCell ref="I84:R84"/>
    <mergeCell ref="I85:K85"/>
    <mergeCell ref="L85:M85"/>
    <mergeCell ref="N85:R85"/>
    <mergeCell ref="B83:B86"/>
    <mergeCell ref="C83:C86"/>
    <mergeCell ref="D83:D86"/>
    <mergeCell ref="E83:E86"/>
    <mergeCell ref="F83:R83"/>
    <mergeCell ref="S83:S86"/>
    <mergeCell ref="H84:H86"/>
    <mergeCell ref="K77:O77"/>
    <mergeCell ref="B81:G81"/>
    <mergeCell ref="I81:J81"/>
    <mergeCell ref="K81:O81"/>
    <mergeCell ref="B73:G73"/>
    <mergeCell ref="I73:J73"/>
    <mergeCell ref="K73:O73"/>
    <mergeCell ref="K76:O76"/>
    <mergeCell ref="B69:G69"/>
    <mergeCell ref="I69:J69"/>
    <mergeCell ref="K69:O69"/>
    <mergeCell ref="B72:G72"/>
    <mergeCell ref="I72:J72"/>
    <mergeCell ref="K72:O72"/>
    <mergeCell ref="B60:T60"/>
    <mergeCell ref="E65:T65"/>
    <mergeCell ref="B67:G67"/>
    <mergeCell ref="I67:J67"/>
    <mergeCell ref="K67:O67"/>
    <mergeCell ref="B68:G68"/>
    <mergeCell ref="I68:J68"/>
    <mergeCell ref="K68:O68"/>
    <mergeCell ref="K71:O71"/>
    <mergeCell ref="K74:O74"/>
    <mergeCell ref="K75:O75"/>
    <mergeCell ref="S51:S54"/>
    <mergeCell ref="T51:T54"/>
    <mergeCell ref="F52:F54"/>
    <mergeCell ref="G52:G54"/>
    <mergeCell ref="I52:R52"/>
    <mergeCell ref="I53:K53"/>
    <mergeCell ref="L53:M53"/>
    <mergeCell ref="N53:R53"/>
    <mergeCell ref="B49:G49"/>
    <mergeCell ref="I49:J49"/>
    <mergeCell ref="K49:O49"/>
    <mergeCell ref="B51:B54"/>
    <mergeCell ref="C51:C54"/>
    <mergeCell ref="D51:D54"/>
    <mergeCell ref="E51:E54"/>
    <mergeCell ref="F51:R51"/>
    <mergeCell ref="H52:H54"/>
    <mergeCell ref="B44:G44"/>
    <mergeCell ref="I44:J44"/>
    <mergeCell ref="K44:O44"/>
    <mergeCell ref="B45:G45"/>
    <mergeCell ref="I45:J45"/>
    <mergeCell ref="K45:O45"/>
    <mergeCell ref="B40:G40"/>
    <mergeCell ref="I40:J40"/>
    <mergeCell ref="K40:O40"/>
    <mergeCell ref="B41:G41"/>
    <mergeCell ref="I41:J41"/>
    <mergeCell ref="K41:O41"/>
    <mergeCell ref="B36:G36"/>
    <mergeCell ref="I36:J36"/>
    <mergeCell ref="K36:O36"/>
    <mergeCell ref="B37:G37"/>
    <mergeCell ref="I37:J37"/>
    <mergeCell ref="K37:O37"/>
    <mergeCell ref="B30:T30"/>
    <mergeCell ref="E33:T33"/>
    <mergeCell ref="B35:G35"/>
    <mergeCell ref="I35:J35"/>
    <mergeCell ref="K35:O35"/>
    <mergeCell ref="T21:T24"/>
    <mergeCell ref="F22:F24"/>
    <mergeCell ref="G22:G24"/>
    <mergeCell ref="I22:R22"/>
    <mergeCell ref="I23:K23"/>
    <mergeCell ref="L23:M23"/>
    <mergeCell ref="N23:R23"/>
    <mergeCell ref="B21:B24"/>
    <mergeCell ref="C21:C24"/>
    <mergeCell ref="D21:D24"/>
    <mergeCell ref="E21:E24"/>
    <mergeCell ref="F21:R21"/>
    <mergeCell ref="S21:S24"/>
    <mergeCell ref="H22:H24"/>
    <mergeCell ref="B15:G15"/>
    <mergeCell ref="I15:J15"/>
    <mergeCell ref="K15:O15"/>
    <mergeCell ref="B19:G19"/>
    <mergeCell ref="I19:J19"/>
    <mergeCell ref="K19:O19"/>
    <mergeCell ref="B11:G11"/>
    <mergeCell ref="I11:J11"/>
    <mergeCell ref="K11:O11"/>
    <mergeCell ref="B13:G13"/>
    <mergeCell ref="I13:J13"/>
    <mergeCell ref="K13:O13"/>
    <mergeCell ref="B16:G16"/>
    <mergeCell ref="I16:J16"/>
    <mergeCell ref="B17:G17"/>
    <mergeCell ref="I17:J17"/>
    <mergeCell ref="B12:G12"/>
    <mergeCell ref="I12:J12"/>
    <mergeCell ref="K12:O12"/>
    <mergeCell ref="B14:G14"/>
    <mergeCell ref="K14:O14"/>
    <mergeCell ref="I14:J14"/>
    <mergeCell ref="B10:G10"/>
    <mergeCell ref="I10:J10"/>
    <mergeCell ref="K10:O10"/>
    <mergeCell ref="E4:T4"/>
    <mergeCell ref="B6:G6"/>
    <mergeCell ref="I6:J6"/>
    <mergeCell ref="K6:O6"/>
    <mergeCell ref="B7:G7"/>
    <mergeCell ref="I7:J7"/>
    <mergeCell ref="K7:O7"/>
    <mergeCell ref="B9:G9"/>
    <mergeCell ref="I9:J9"/>
    <mergeCell ref="K9:O9"/>
    <mergeCell ref="E2:T2"/>
    <mergeCell ref="B2:D2"/>
    <mergeCell ref="B80:G80"/>
    <mergeCell ref="I80:J80"/>
    <mergeCell ref="K78:O78"/>
    <mergeCell ref="K79:O79"/>
    <mergeCell ref="K80:O80"/>
    <mergeCell ref="K46:O46"/>
    <mergeCell ref="K47:O47"/>
    <mergeCell ref="K16:O16"/>
    <mergeCell ref="K17:O17"/>
    <mergeCell ref="B48:G48"/>
    <mergeCell ref="B18:G18"/>
    <mergeCell ref="I18:J18"/>
    <mergeCell ref="I48:J48"/>
    <mergeCell ref="B38:G38"/>
    <mergeCell ref="I38:J38"/>
    <mergeCell ref="K38:O38"/>
    <mergeCell ref="B70:G70"/>
    <mergeCell ref="I70:J70"/>
    <mergeCell ref="K70:O70"/>
    <mergeCell ref="B8:G8"/>
    <mergeCell ref="I8:J8"/>
    <mergeCell ref="K8:O8"/>
  </mergeCells>
  <dataValidations count="7">
    <dataValidation type="decimal" allowBlank="1" showErrorMessage="1" errorTitle="Невірна сума кредиту" error="Введіть суму: від 100 грн до 6 000 грн" promptTitle="Введіть суму кредиту" prompt="від 100 грн до 500 грн" sqref="I7:J7" xr:uid="{1CBFE7A4-8658-3C41-AF37-90BEA75E3310}">
      <formula1>100</formula1>
      <formula2>6000</formula2>
    </dataValidation>
    <dataValidation type="decimal" allowBlank="1" showErrorMessage="1" errorTitle="Невірна сума кредиту" error="Введіть суму: від 1 000 грн до 8 000 грн" promptTitle="Введіть суму кредиту" prompt="від 100 грн до 500 грн" sqref="I36:J36" xr:uid="{6849AAAD-7705-3F4C-BBD7-04319722914F}">
      <formula1>1000</formula1>
      <formula2>8000</formula2>
    </dataValidation>
    <dataValidation type="whole" allowBlank="1" showErrorMessage="1" errorTitle="Невірний строк" error="Введіть строк кредитування: від 5 днів до 30 днів" promptTitle="Введіть строк кредитування" prompt="від 1 дня до 10 днів" sqref="I37:J37 I69:J69" xr:uid="{6E078D5C-DEC8-C048-A740-0717F93D5236}">
      <formula1>5</formula1>
      <formula2>30</formula2>
    </dataValidation>
    <dataValidation type="decimal" allowBlank="1" showErrorMessage="1" errorTitle="Невірна сума кредиту" error="Введіть суму: від 8 001 грн до 15 000 грн" promptTitle="Введіть суму кредиту" prompt="від 100 грн до 500 грн" sqref="I68:J68" xr:uid="{3509EB7A-2C91-2542-98D4-05EDC985C48E}">
      <formula1>8001</formula1>
      <formula2>15000</formula2>
    </dataValidation>
    <dataValidation type="date" operator="greaterThanOrEqual" allowBlank="1" showErrorMessage="1" errorTitle="Невірна дата" error="Введіть поточну дату або дату в майбутньому" promptTitle="Невірна дата" sqref="I6:J6 I35:J35 I67:J67" xr:uid="{C219BB8C-5F55-2240-B85C-76C8DE659733}">
      <formula1>TODAY()</formula1>
    </dataValidation>
    <dataValidation type="whole" allowBlank="1" showErrorMessage="1" errorTitle="Невірний строк" error="Введіть строк кредитування: від 5 днів до 20 днів" promptTitle="Введіть строк кредитування" prompt="від 1 дня до 10 днів" sqref="I8:J8" xr:uid="{1B29B2A2-B1F3-444E-AF76-EE5C0D58522C}">
      <formula1>5</formula1>
      <formula2>20</formula2>
    </dataValidation>
    <dataValidation type="decimal" allowBlank="1" showErrorMessage="1" errorTitle="Невірний розмір знижки" error="Введіть відсоток знижки: від 1% до 99,99%" promptTitle="Введіть строк кредитування" prompt="від 1 дня до 10 днів" sqref="I38:J38 I70:J70" xr:uid="{99A31C40-872E-0C49-803D-C7DE390A2B35}">
      <formula1>0</formula1>
      <formula2>0.9999</formula2>
    </dataValidation>
  </dataValidations>
  <pageMargins left="0.7" right="0.7" top="0.75" bottom="0.75" header="0.3" footer="0.3"/>
  <ignoredErrors>
    <ignoredError sqref="I6 I35 I67" unlocked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Калькулятор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Alona Stasyshyna</dc:creator>
  <cp:lastModifiedBy>Alona Stasyshyna</cp:lastModifiedBy>
  <dcterms:created xsi:type="dcterms:W3CDTF">2024-01-18T11:00:08Z</dcterms:created>
  <dcterms:modified xsi:type="dcterms:W3CDTF">2025-10-31T12:01:40Z</dcterms:modified>
</cp:coreProperties>
</file>